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28800" windowHeight="10935" firstSheet="2" activeTab="3"/>
  </bookViews>
  <sheets>
    <sheet name="Comp. 1 Riesgos Corr" sheetId="1" r:id="rId1"/>
    <sheet name=" Comp. 1 Riesgos de Corrupción" sheetId="6" r:id="rId2"/>
    <sheet name="Comp. 3 Rendición de Cuentas" sheetId="2" r:id="rId3"/>
    <sheet name="Comp. 4 Atención al Ciudadano" sheetId="3" r:id="rId4"/>
    <sheet name=" Comp. 5 Transp. y Acc Informa." sheetId="4" r:id="rId5"/>
    <sheet name="Comp. 6 Iniciativas Adicionales" sheetId="5" r:id="rId6"/>
  </sheets>
  <externalReferences>
    <externalReference r:id="rId7"/>
    <externalReference r:id="rId8"/>
  </externalReferences>
  <definedNames>
    <definedName name="_xlnm._FilterDatabase" localSheetId="1" hidden="1">' Comp. 1 Riesgos de Corrupción'!$A$13:$WXK$34</definedName>
    <definedName name="Antijurídico">'[1]Tabla No 9. Ctrl Seguridad Info'!#REF!</definedName>
    <definedName name="_xlnm.Print_Area" localSheetId="3">'Comp. 4 Atención al Ciudadano'!$A$1:$O$23</definedName>
    <definedName name="ControlesSeguridadGeneral">'[1]Tabla No 9. Ctrl Seguridad Info'!#REF!</definedName>
    <definedName name="Corrupción">'[1]Tabla No 9. Ctrl Seguridad Info'!#REF!</definedName>
    <definedName name="Cumplimiento">'[1]Tabla No 9. Ctrl Seguridad Info'!#REF!</definedName>
    <definedName name="Estrategico">'[1]Tabla No 9. Ctrl Seguridad Info'!#REF!</definedName>
    <definedName name="Financiero">'[1]Tabla No 9. Ctrl Seguridad Info'!#REF!</definedName>
    <definedName name="Imagen">'[1]Tabla No 9. Ctrl Seguridad Info'!#REF!</definedName>
    <definedName name="Operativo">'[1]Tabla No 9. Ctrl Seguridad Info'!#REF!</definedName>
    <definedName name="Tecnología">'[1]Tabla No 9. Ctrl Seguridad Info'!#REF!</definedName>
    <definedName name="_xlnm.Print_Titles" localSheetId="1">' Comp. 1 Riesgos de Corrupción'!$2:$13</definedName>
    <definedName name="_xlnm.Print_Titles" localSheetId="3">'Comp. 4 Atención al Ciudadano'!$4:$6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6" l="1"/>
  <c r="K11" i="2" l="1"/>
  <c r="K10" i="2"/>
  <c r="K8" i="2"/>
  <c r="K9" i="4" l="1"/>
  <c r="P10" i="6" l="1"/>
  <c r="X10" i="6"/>
  <c r="X11" i="6"/>
  <c r="J14" i="6"/>
  <c r="N14" i="6"/>
  <c r="P14" i="6"/>
  <c r="R14" i="6"/>
  <c r="T14" i="6"/>
  <c r="V14" i="6"/>
  <c r="X14" i="6"/>
  <c r="Z14" i="6"/>
  <c r="AD14" i="6"/>
  <c r="AO14" i="6"/>
  <c r="AQ14" i="6"/>
  <c r="J15" i="6"/>
  <c r="N15" i="6"/>
  <c r="P15" i="6"/>
  <c r="R15" i="6"/>
  <c r="T15" i="6"/>
  <c r="V15" i="6"/>
  <c r="X15" i="6"/>
  <c r="Z15" i="6"/>
  <c r="AD15" i="6"/>
  <c r="AO15" i="6"/>
  <c r="AQ15" i="6"/>
  <c r="J30" i="6"/>
  <c r="N30" i="6"/>
  <c r="P30" i="6"/>
  <c r="R30" i="6"/>
  <c r="T30" i="6"/>
  <c r="V30" i="6"/>
  <c r="X30" i="6"/>
  <c r="Z30" i="6"/>
  <c r="AD30" i="6"/>
  <c r="AO30" i="6"/>
  <c r="AQ30" i="6"/>
  <c r="J31" i="6"/>
  <c r="N31" i="6"/>
  <c r="P31" i="6"/>
  <c r="R31" i="6"/>
  <c r="T31" i="6"/>
  <c r="V31" i="6"/>
  <c r="X31" i="6"/>
  <c r="Z31" i="6"/>
  <c r="AD31" i="6"/>
  <c r="AO31" i="6"/>
  <c r="AQ31" i="6"/>
  <c r="N32" i="6"/>
  <c r="P32" i="6"/>
  <c r="R32" i="6"/>
  <c r="T32" i="6"/>
  <c r="V32" i="6"/>
  <c r="X32" i="6"/>
  <c r="Z32" i="6"/>
  <c r="AD32" i="6"/>
  <c r="J33" i="6"/>
  <c r="N33" i="6"/>
  <c r="P33" i="6"/>
  <c r="R33" i="6"/>
  <c r="T33" i="6"/>
  <c r="V33" i="6"/>
  <c r="X33" i="6"/>
  <c r="Z33" i="6"/>
  <c r="AD33" i="6"/>
  <c r="AO33" i="6"/>
  <c r="AQ33" i="6"/>
  <c r="AT33" i="6"/>
  <c r="N34" i="6"/>
  <c r="P34" i="6"/>
  <c r="R34" i="6"/>
  <c r="T34" i="6"/>
  <c r="V34" i="6"/>
  <c r="X34" i="6"/>
  <c r="Z34" i="6"/>
  <c r="AD34" i="6"/>
  <c r="AA30" i="6" l="1"/>
  <c r="AB30" i="6" s="1"/>
  <c r="AE30" i="6" s="1"/>
  <c r="AH30" i="6" s="1"/>
  <c r="AA33" i="6"/>
  <c r="AB33" i="6" s="1"/>
  <c r="AE33" i="6" s="1"/>
  <c r="AF33" i="6" s="1"/>
  <c r="AG33" i="6" s="1"/>
  <c r="AA31" i="6"/>
  <c r="AB31" i="6" s="1"/>
  <c r="AE31" i="6" s="1"/>
  <c r="AA34" i="6"/>
  <c r="AB34" i="6" s="1"/>
  <c r="AE34" i="6" s="1"/>
  <c r="AA32" i="6"/>
  <c r="AB32" i="6" s="1"/>
  <c r="AE32" i="6" s="1"/>
  <c r="AA15" i="6"/>
  <c r="AB15" i="6" s="1"/>
  <c r="AE15" i="6" s="1"/>
  <c r="AA14" i="6"/>
  <c r="AB14" i="6" s="1"/>
  <c r="AE14" i="6" s="1"/>
  <c r="AH33" i="6" l="1"/>
  <c r="AF30" i="6"/>
  <c r="AG30" i="6" s="1"/>
  <c r="AI30" i="6" s="1"/>
  <c r="AJ30" i="6" s="1"/>
  <c r="AM30" i="6" s="1"/>
  <c r="AN30" i="6" s="1"/>
  <c r="AP30" i="6" s="1"/>
  <c r="AR30" i="6" s="1"/>
  <c r="AF32" i="6"/>
  <c r="AG32" i="6" s="1"/>
  <c r="AH32" i="6"/>
  <c r="AF15" i="6"/>
  <c r="AG15" i="6" s="1"/>
  <c r="AI15" i="6" s="1"/>
  <c r="AJ15" i="6" s="1"/>
  <c r="AM15" i="6" s="1"/>
  <c r="AN15" i="6" s="1"/>
  <c r="AP15" i="6" s="1"/>
  <c r="AR15" i="6" s="1"/>
  <c r="AH15" i="6"/>
  <c r="AF34" i="6"/>
  <c r="AG34" i="6" s="1"/>
  <c r="AI33" i="6" s="1"/>
  <c r="AJ33" i="6" s="1"/>
  <c r="AM33" i="6" s="1"/>
  <c r="AN33" i="6" s="1"/>
  <c r="AP33" i="6" s="1"/>
  <c r="AR33" i="6" s="1"/>
  <c r="AH34" i="6"/>
  <c r="AF14" i="6"/>
  <c r="AG14" i="6" s="1"/>
  <c r="AI14" i="6" s="1"/>
  <c r="AJ14" i="6" s="1"/>
  <c r="AM14" i="6" s="1"/>
  <c r="AN14" i="6" s="1"/>
  <c r="AP14" i="6" s="1"/>
  <c r="AR14" i="6" s="1"/>
  <c r="AH14" i="6"/>
  <c r="AH31" i="6"/>
  <c r="AF31" i="6"/>
  <c r="AG31" i="6" s="1"/>
  <c r="AI31" i="6" l="1"/>
  <c r="AJ31" i="6" s="1"/>
  <c r="AM31" i="6" s="1"/>
  <c r="AN31" i="6" s="1"/>
  <c r="AP31" i="6" s="1"/>
  <c r="AR31" i="6" s="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6"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7"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7" authorId="2" shapeId="0">
      <text>
        <r>
          <rPr>
            <sz val="9"/>
            <color indexed="81"/>
            <rFont val="Tahoma"/>
            <family val="2"/>
          </rPr>
          <t>Consigne el resultado del monitoreo o revisiónal cumplimiento de la acción</t>
        </r>
      </text>
    </comment>
    <comment ref="BA7" authorId="2" shapeId="0">
      <text>
        <r>
          <rPr>
            <sz val="9"/>
            <color indexed="81"/>
            <rFont val="Tahoma"/>
            <family val="2"/>
          </rPr>
          <t>Indique el porcentaje de avance en el  cumplimiento de la acción</t>
        </r>
      </text>
    </comment>
    <comment ref="BB7" authorId="2" shapeId="0">
      <text>
        <r>
          <rPr>
            <sz val="9"/>
            <color indexed="81"/>
            <rFont val="Tahoma"/>
            <family val="2"/>
          </rPr>
          <t>Relacione el seguimiento o la verificación en el cumplimiento de la acción y la efectividad de los controles</t>
        </r>
      </text>
    </comment>
    <comment ref="BC7" authorId="2" shapeId="0">
      <text>
        <r>
          <rPr>
            <sz val="9"/>
            <color indexed="81"/>
            <rFont val="Tahoma"/>
            <family val="2"/>
          </rPr>
          <t xml:space="preserve">Determine el estado del riesgo, de acuerdo con la verificación efectuada
</t>
        </r>
      </text>
    </comment>
    <comment ref="BD7" authorId="2" shapeId="0">
      <text>
        <r>
          <rPr>
            <sz val="9"/>
            <color indexed="81"/>
            <rFont val="Tahoma"/>
            <family val="2"/>
          </rPr>
          <t>Relaciona aclaraciones adicionales sobre el seguimiento, en el evento de ser necesario</t>
        </r>
      </text>
    </comment>
    <comment ref="K8" authorId="1" shapeId="0">
      <text>
        <r>
          <rPr>
            <sz val="9"/>
            <color indexed="81"/>
            <rFont val="Tahoma"/>
            <family val="2"/>
          </rPr>
          <t>Un control puede ser tan eficiente que ayude a mitigar varias causas, en estos casos se repite el control, asociado de manera independiente a la causa específica</t>
        </r>
      </text>
    </comment>
    <comment ref="AQ8"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8"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9" authorId="3" shapeId="0">
      <text>
        <r>
          <rPr>
            <sz val="9"/>
            <color indexed="81"/>
            <rFont val="Tahoma"/>
            <family val="2"/>
          </rPr>
          <t xml:space="preserve">Para Riesgo de Corrupción el impacto se debe calacular con la tabla No 5. El menor impacto es 3
</t>
        </r>
      </text>
    </comment>
    <comment ref="J9" authorId="2" shapeId="0">
      <text>
        <r>
          <rPr>
            <sz val="9"/>
            <color indexed="81"/>
            <rFont val="Tahoma"/>
            <family val="2"/>
          </rPr>
          <t xml:space="preserve">Cálculo automático
</t>
        </r>
      </text>
    </comment>
    <comment ref="AR9" authorId="2" shapeId="0">
      <text>
        <r>
          <rPr>
            <sz val="9"/>
            <color indexed="81"/>
            <rFont val="Tahoma"/>
            <family val="2"/>
          </rPr>
          <t xml:space="preserve">cálculo automático
</t>
        </r>
      </text>
    </comment>
    <comment ref="AO10" authorId="3" shapeId="0">
      <text>
        <r>
          <rPr>
            <b/>
            <sz val="9"/>
            <color indexed="81"/>
            <rFont val="Tahoma"/>
            <family val="2"/>
          </rPr>
          <t>Para los riesgos de corrupción únicamente hay disminución de probabilidad. Es decir, para el impacto no opera el desplazamiento</t>
        </r>
      </text>
    </comment>
    <comment ref="AA11"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1" authorId="3" shapeId="0">
      <text>
        <r>
          <rPr>
            <sz val="9"/>
            <color indexed="81"/>
            <rFont val="Tahoma"/>
            <family val="2"/>
          </rPr>
          <t>Fuerte:100
Moderado:50
Débil:0</t>
        </r>
      </text>
    </comment>
    <comment ref="K13" authorId="1" shapeId="0">
      <text>
        <r>
          <rPr>
            <sz val="9"/>
            <color indexed="81"/>
            <rFont val="Tahoma"/>
            <family val="2"/>
          </rPr>
          <t>Un control puede ser tan eficiente que ayude a mitigar varias causas, en estos casos se repite el control, asociado de manera independiente a la causa específica</t>
        </r>
      </text>
    </comment>
    <comment ref="L13"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<sst xmlns="http://schemas.openxmlformats.org/spreadsheetml/2006/main" count="670" uniqueCount="438">
  <si>
    <t>FORMULACIÓN</t>
  </si>
  <si>
    <t>MONITOREO Y REVISION
(Responsable de Proceso)</t>
  </si>
  <si>
    <t>SEGUIMIENTO Y VERIFICACIÓN
(Oficina de Control Interno)</t>
  </si>
  <si>
    <t>5.5</t>
  </si>
  <si>
    <t>Componente 3 Rendición de Cuentas</t>
  </si>
  <si>
    <t>Componente 4 Atención al Ciudadano.</t>
  </si>
  <si>
    <t>Componente 6 Iniciativas Adicionales</t>
  </si>
  <si>
    <t>4.6</t>
  </si>
  <si>
    <t>4.7</t>
  </si>
  <si>
    <t>3.3</t>
  </si>
  <si>
    <t>Página Web actualizada</t>
  </si>
  <si>
    <t>Link de orientación al ciudadano en la Página Web actualizado</t>
  </si>
  <si>
    <t>4.8</t>
  </si>
  <si>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</si>
  <si>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</si>
  <si>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</si>
  <si>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t xml:space="preserve">Dirección de Apoyo al Despacho </t>
  </si>
  <si>
    <t>3.1</t>
  </si>
  <si>
    <t>3.4</t>
  </si>
  <si>
    <t>Dirección de Participación Ciudadana y Desarrollo Local</t>
  </si>
  <si>
    <t>3.5</t>
  </si>
  <si>
    <t>3.6</t>
  </si>
  <si>
    <t>4.9</t>
  </si>
  <si>
    <t>4.1</t>
  </si>
  <si>
    <t>4.2</t>
  </si>
  <si>
    <t>5.1</t>
  </si>
  <si>
    <t>5.3</t>
  </si>
  <si>
    <t>5.4</t>
  </si>
  <si>
    <t>Número de factores de accesibilidad implementados /  Número de factores de accesibilidad definidos por la Dirección de TIC</t>
  </si>
  <si>
    <t>Dirección de Tecnologías de la Información y las Comunicaciones</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</si>
  <si>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</si>
  <si>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</si>
  <si>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 xml:space="preserve">Dirección de Tecnologías de la Información y las Comunicaciones </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</si>
  <si>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</si>
  <si>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Socializar y recordar los factores de accesibilidad  del portal web institucional al interior de la entidad y a la ciudadanía en general.</t>
  </si>
  <si>
    <t>Seis (6) mensajes de socialización  y recordación de los factores de accesibilidad del nuevo portal web, publicados.</t>
  </si>
  <si>
    <t>Número de mensajes publicados de socialización y recordación de los factores de accesibilidad web /  Número de mensajes de socialización  y recordación de los factores de accesibilidad del nuevo portal web programados para la vigencia</t>
  </si>
  <si>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</si>
  <si>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</si>
  <si>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 xml:space="preserve">Versión vigente se encuentra en  el siguiente Link :  </t>
  </si>
  <si>
    <t>http://www.contraloriabogota.gov.co/mapa-de-riesgos-de-corrupci-n</t>
  </si>
  <si>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</si>
  <si>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</si>
  <si>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</si>
  <si>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</si>
  <si>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</si>
  <si>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</si>
  <si>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</si>
  <si>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</si>
  <si>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</si>
  <si>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</si>
  <si>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</si>
  <si>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</si>
  <si>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</si>
  <si>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</si>
  <si>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r>
      <t xml:space="preserve">(12)
Estado de la actividad
</t>
    </r>
    <r>
      <rPr>
        <b/>
        <sz val="11"/>
        <color theme="1"/>
        <rFont val="Calibri"/>
        <family val="2"/>
        <scheme val="minor"/>
      </rPr>
      <t>(E: Ejecución
C: Cumplida)</t>
    </r>
  </si>
  <si>
    <t xml:space="preserve">(13)
Observaciones
</t>
  </si>
  <si>
    <t>(14)
Auditor OCI</t>
  </si>
  <si>
    <t>Página 1 de 5</t>
  </si>
  <si>
    <t>Página 2 de 5</t>
  </si>
  <si>
    <t>Página 3 de 5</t>
  </si>
  <si>
    <t>Página 4 de 5</t>
  </si>
  <si>
    <t>Página 5 de 5</t>
  </si>
  <si>
    <t xml:space="preserve">Capacitar al 60% de los servidores públicos de la Dirección de Participación Ciudadana y Desarrollo Local sobre temas relacionados con participación ciudadana y comunicación con partes interesadas. </t>
  </si>
  <si>
    <t xml:space="preserve">Capacitar  al 40% de los servidores públicos de la Entidad de todos los niveles jerárquicos en temas relacionados con servicio al cliente para fortalecer dicha competencia. </t>
  </si>
  <si>
    <t>Total horas disponibles del aplicativo Sigespro - PQRs durante el cuatrimestre * 100 /1920 horas de servicio cuatrimestre del aplicativo SIGESPRO -PQRs</t>
  </si>
  <si>
    <t xml:space="preserve">Disponibilidad  entre el 95 y el 100%     del aplicativo SIGESPRO para la atención de los derechos de petición  de los ciudadanos.  </t>
  </si>
  <si>
    <t>Nº de Fondos de Desarrollo Local a los que se rindió cuenta *100 / Nº de Fondos de Desarrollo Local</t>
  </si>
  <si>
    <r>
      <t xml:space="preserve">FORMULACIÓN, MONITOREO Y SEGUIMIENTO PLAN ANTICORRUPCIÓN Y DE ATENCIÓN AL CIUDADANO - PAAC
(1) Vigencia </t>
    </r>
    <r>
      <rPr>
        <b/>
        <u/>
        <sz val="14"/>
        <color theme="1"/>
        <rFont val="Calibri"/>
        <family val="2"/>
        <scheme val="minor"/>
      </rPr>
      <t>_2019_</t>
    </r>
    <r>
      <rPr>
        <b/>
        <sz val="14"/>
        <color theme="1"/>
        <rFont val="Calibri"/>
        <family val="2"/>
        <scheme val="minor"/>
      </rPr>
      <t xml:space="preserve">___                          </t>
    </r>
  </si>
  <si>
    <r>
      <rPr>
        <b/>
        <sz val="10"/>
        <color indexed="8"/>
        <rFont val="Arial"/>
        <family val="2"/>
      </rPr>
      <t>Subcomponente 2</t>
    </r>
    <r>
      <rPr>
        <sz val="10"/>
        <color indexed="8"/>
        <rFont val="Arial"/>
        <family val="2"/>
      </rPr>
      <t xml:space="preserve"> Diálogo de doble vía con la ciudadanía y sus organizaciones </t>
    </r>
  </si>
  <si>
    <t xml:space="preserve">
Capacitar en temas relacionados con las competencias de servicio al cliente a los servidores pùblicos de todos los niveles jeràrquicos  en la Contralorìa de Bogotà D.C. para fortalecer dicha competencia. </t>
  </si>
  <si>
    <t>Capacitar al 100% de los enlaces delegados por las dependencias de la entidad.</t>
  </si>
  <si>
    <t>Enlaces capacitados.
SI: 100%
NO: 0%</t>
  </si>
  <si>
    <r>
      <t xml:space="preserve">Subcomponente 1
</t>
    </r>
    <r>
      <rPr>
        <sz val="10"/>
        <rFont val="Arial"/>
        <family val="2"/>
      </rPr>
      <t>Información de calidad y en lenguaje comprensible</t>
    </r>
  </si>
  <si>
    <t>Implementar una estrategia anual de rendición de cuentas en cumplimiento de los lineamientos del manual único de rendición de cuentas y de lo establecido en la normatividad vigente.</t>
  </si>
  <si>
    <t>Estratgia de rendición de cuentas implementada.</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</si>
  <si>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</si>
  <si>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</si>
  <si>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</si>
  <si>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r>
      <rPr>
        <b/>
        <sz val="10"/>
        <rFont val="Arial"/>
        <family val="2"/>
      </rPr>
      <t xml:space="preserve">Subcomponente 3
</t>
    </r>
    <r>
      <rPr>
        <sz val="10"/>
        <rFont val="Arial"/>
        <family val="2"/>
      </rPr>
      <t>Incentivos para motivar la cultura de la rendición y petición de cuentas</t>
    </r>
  </si>
  <si>
    <t>4.3</t>
  </si>
  <si>
    <t>Dirección de Tecnologías de la Información y las Comunicaciones TIC`S, en coordinación con:
● Dirección Talento Humano - Subdirección de Capacitación
● Oficina Asesora de Comunicaciones</t>
  </si>
  <si>
    <t>Orientar a la Dirección de Participación Ciudadana en la utilización de las herramientas de CHAT y FORO en sus actividades.</t>
  </si>
  <si>
    <t>Dos sesiones de orientación a la Dirección de Participación ciudadana en la utilización de las herramientas CHAT y FORO</t>
  </si>
  <si>
    <t>Número de sesiones de orientación a la Dirección de Participación ciudadana en la utilización de las herramientas CHAT y FORO realizadas/ Número de sesiones de orientación a la Dirección de Participación ciudadana en la utilización de las herramientas CHAT y FORO programadas</t>
  </si>
  <si>
    <t>Dirección de Tecnologías de la Información y las Comunicaciones
Dirección de Participación ciudadana.</t>
  </si>
  <si>
    <t>Continuar la adaptación de la página web institucional con factores de accesibilidad para facilitar la navegación a la ciudadanía.</t>
  </si>
  <si>
    <t>Implementar dos factores adicionales de accesibilidad web al portal institucional</t>
  </si>
  <si>
    <t>Mantener actualizada la información del link "Transparencia y acceso a la información" de la página web con las solicitudes de publicaciones emanadas por las diferentes dependencias de la Contraloría de Bogotá D.C.</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</si>
  <si>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</si>
  <si>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</si>
  <si>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Dirección de Tecnologías de la Información y las Comunicaciones - TIC, en coordinación con:
● Oficina Asesora Jurídica</t>
  </si>
  <si>
    <t>Mantener en correcto funcionamiento el Sistema de Gestión de procesos SIGESPRO para la atención de las solicitudes de acceso a la información en los términos establecidos en el Decreto 1081 de 2015.</t>
  </si>
  <si>
    <t>Dirección Talento Humano - Subdirección de Capacitación, en coordinación con:
* Dirección de Participación Ciudadana y Desarrollo Local.
* Dirección de Apoyo al Despacho</t>
  </si>
  <si>
    <t xml:space="preserve">Dirección de Participación Ciudadana y Desarrollo Local.
En coordinación con:
Dirección de Apoyo al Despacho
</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</si>
  <si>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</si>
  <si>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</si>
  <si>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r>
      <rPr>
        <b/>
        <sz val="10"/>
        <color rgb="FF000000"/>
        <rFont val="Arial"/>
        <family val="2"/>
      </rPr>
      <t>Subcomponente 3</t>
    </r>
    <r>
      <rPr>
        <sz val="10"/>
        <color rgb="FF000000"/>
        <rFont val="Arial"/>
        <family val="2"/>
      </rPr>
      <t xml:space="preserve">
Talento humano</t>
    </r>
  </si>
  <si>
    <t>4.10</t>
  </si>
  <si>
    <t>5.2</t>
  </si>
  <si>
    <t xml:space="preserve">Dirección Administrativa y Financiera, en coordinación con:
● Dirección de Apoyo al Despacho
●Dirección Talento Humano - Subdirección de Bienestar Social </t>
  </si>
  <si>
    <r>
      <rPr>
        <b/>
        <sz val="10"/>
        <color indexed="8"/>
        <rFont val="Arial"/>
        <family val="2"/>
      </rPr>
      <t xml:space="preserve">Subcomponente 3. </t>
    </r>
    <r>
      <rPr>
        <sz val="10"/>
        <color indexed="8"/>
        <rFont val="Arial"/>
        <family val="2"/>
      </rPr>
      <t>Elaboración de los Instrumentos de Gestión de la Información</t>
    </r>
  </si>
  <si>
    <t>Adecuación y modernización del centro de atención al ciudadano y area de  correspondencia en el primer piso de la sede pprincial de la entidad de conformidad con la normatividad vigente. (Diagnostico)</t>
  </si>
  <si>
    <t>% de ejecución cronograma de actividades contrato de obra.</t>
  </si>
  <si>
    <r>
      <rPr>
        <b/>
        <sz val="10"/>
        <color theme="1"/>
        <rFont val="Arial"/>
        <family val="2"/>
      </rPr>
      <t xml:space="preserve">Subcomponente 2. </t>
    </r>
    <r>
      <rPr>
        <sz val="10"/>
        <color theme="1"/>
        <rFont val="Arial"/>
        <family val="2"/>
      </rPr>
      <t xml:space="preserve">Lineamientos de Transparencia Pasiva. </t>
    </r>
  </si>
  <si>
    <r>
      <rPr>
        <b/>
        <sz val="10"/>
        <color theme="1"/>
        <rFont val="Arial"/>
        <family val="2"/>
      </rPr>
      <t xml:space="preserve">Subcomponente 1.   </t>
    </r>
    <r>
      <rPr>
        <sz val="10"/>
        <color theme="1"/>
        <rFont val="Arial"/>
        <family val="2"/>
      </rPr>
      <t xml:space="preserve">       Estructura administrativa y Direccionamiento estratégico </t>
    </r>
  </si>
  <si>
    <r>
      <rPr>
        <b/>
        <sz val="10"/>
        <color theme="1"/>
        <rFont val="Arial"/>
        <family val="2"/>
      </rPr>
      <t>Subcomponente 2.</t>
    </r>
    <r>
      <rPr>
        <sz val="10"/>
        <color theme="1"/>
        <rFont val="Arial"/>
        <family val="2"/>
      </rPr>
      <t xml:space="preserve">
Fortalecimiento de los canales de atención</t>
    </r>
  </si>
  <si>
    <r>
      <t xml:space="preserve"> </t>
    </r>
    <r>
      <rPr>
        <b/>
        <sz val="10"/>
        <color theme="1"/>
        <rFont val="Arial"/>
        <family val="2"/>
      </rPr>
      <t xml:space="preserve">Subcomponente 4. </t>
    </r>
    <r>
      <rPr>
        <sz val="10"/>
        <color theme="1"/>
        <rFont val="Arial"/>
        <family val="2"/>
      </rPr>
      <t xml:space="preserve">Criterio Diferencial de Accesibilidad. </t>
    </r>
  </si>
  <si>
    <r>
      <t xml:space="preserve">Subcomponente 4
</t>
    </r>
    <r>
      <rPr>
        <sz val="10"/>
        <rFont val="Arial"/>
        <family val="2"/>
      </rPr>
      <t>Evaluación y retroalimentación a la gestión institucional.</t>
    </r>
  </si>
  <si>
    <t>Despacho Contralor Auxiliar</t>
  </si>
  <si>
    <t>Dirección de Apoyo al Despacho - Centro de Atención al Ciudadano, en coordinación con:
● Dirección de Tecnologías de la Información y las Comunicaciones - TICS</t>
  </si>
  <si>
    <r>
      <t>Estrat</t>
    </r>
    <r>
      <rPr>
        <sz val="10"/>
        <color rgb="FFFF0000"/>
        <rFont val="Arial"/>
        <family val="2"/>
      </rPr>
      <t>e</t>
    </r>
    <r>
      <rPr>
        <sz val="10"/>
        <rFont val="Arial"/>
        <family val="2"/>
      </rPr>
      <t>gia de rendición de cuentas implementada.
SI = 100%
NO= 0%</t>
    </r>
  </si>
  <si>
    <t>6.3</t>
  </si>
  <si>
    <t>100% de las solicitudes de actualización de información atendidas y publicadas en el Link "Transparencia y acceso a la información" de la página web actualizado de conformidad con lo establecido en el Anexo 1   de la Resolución 3564 de Diciembre 31 de 2015 o con la normatividad vigente.</t>
  </si>
  <si>
    <r>
      <t xml:space="preserve">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t>
    </r>
    <r>
      <rPr>
        <sz val="10"/>
        <rFont val="Arial"/>
        <family val="2"/>
      </rPr>
      <t>primer semestre *100.</t>
    </r>
  </si>
  <si>
    <r>
      <t>Nº total de servidores públicos capacitados en temas relacionados con competencias de servicio al cliente /40% de los  servidores públicos de todos los niveles jerárquicos de la Entidad Semestralmente</t>
    </r>
    <r>
      <rPr>
        <sz val="10"/>
        <color rgb="FFFF0000"/>
        <rFont val="Arial"/>
        <family val="2"/>
      </rPr>
      <t xml:space="preserve"> </t>
    </r>
    <r>
      <rPr>
        <sz val="10"/>
        <color theme="1"/>
        <rFont val="Arial"/>
        <family val="2"/>
      </rPr>
      <t xml:space="preserve">*100. </t>
    </r>
  </si>
  <si>
    <r>
      <t xml:space="preserve">
Capacitar en temas relacionados con la normativ</t>
    </r>
    <r>
      <rPr>
        <sz val="10"/>
        <color theme="1"/>
        <rFont val="Arial"/>
        <family val="2"/>
      </rPr>
      <t>idad, reglamentación y uso del aplicativo para el trámite de los DPC en la entidad.</t>
    </r>
  </si>
  <si>
    <r>
      <rPr>
        <b/>
        <sz val="10"/>
        <rFont val="Arial"/>
        <family val="2"/>
      </rPr>
      <t>Subcomponente 4</t>
    </r>
    <r>
      <rPr>
        <sz val="10"/>
        <rFont val="Arial"/>
        <family val="2"/>
      </rPr>
      <t xml:space="preserve">
 Normativo y procedimental</t>
    </r>
  </si>
  <si>
    <t>Elaborar 4 Informes trimestrales de PQR</t>
  </si>
  <si>
    <r>
      <t>6.1</t>
    </r>
    <r>
      <rPr>
        <b/>
        <sz val="10"/>
        <color rgb="FFFF0000"/>
        <rFont val="Arial"/>
        <family val="2"/>
      </rPr>
      <t xml:space="preserve"> </t>
    </r>
  </si>
  <si>
    <r>
      <rPr>
        <b/>
        <sz val="10"/>
        <color theme="1"/>
        <rFont val="Arial"/>
        <family val="2"/>
      </rPr>
      <t xml:space="preserve">Subcomponente 1. </t>
    </r>
    <r>
      <rPr>
        <sz val="10"/>
        <color theme="1"/>
        <rFont val="Arial"/>
        <family val="2"/>
      </rPr>
      <t xml:space="preserve">Lineamientos de Transparencia Activa. </t>
    </r>
  </si>
  <si>
    <r>
      <rPr>
        <b/>
        <sz val="10"/>
        <rFont val="Arial"/>
        <family val="2"/>
      </rPr>
      <t>Subcomponente 5</t>
    </r>
    <r>
      <rPr>
        <sz val="10"/>
        <rFont val="Arial"/>
        <family val="2"/>
      </rPr>
      <t xml:space="preserve">
Relacionamiento con el ciudadano</t>
    </r>
  </si>
  <si>
    <t xml:space="preserve">
Capacitar a los Empleados Publicos de la Dirección de Participación Ciudadana y Desarrollo Local en los temas relacionados con el proceso de participación ciudadana y comunicación con partes interesadas con el fin de fortalecerlo.</t>
  </si>
  <si>
    <t>4.11</t>
  </si>
  <si>
    <t>Informe "Medición de la percepcion del cliente (Concejo)" realizado * 100/Informe "Medición de la percepción del cliente (ciudadania)" programado.</t>
  </si>
  <si>
    <r>
      <t>Realizar rendiciones de cuenta a ciudadanos de las 20 localidades, sobre la gestión desarrollada por la Contraloría de Bogotá, D.C., y sus resultados.</t>
    </r>
    <r>
      <rPr>
        <sz val="10"/>
        <color rgb="FFFF0000"/>
        <rFont val="Arial"/>
        <family val="2"/>
      </rPr>
      <t xml:space="preserve"> </t>
    </r>
  </si>
  <si>
    <t xml:space="preserve">Medir el grado de satisfacción del servicio al cliente (Concejo) que brinda la Contraloría de Bogotá, de la vigencia anterior. </t>
  </si>
  <si>
    <t>Código formato: PDE-05-01
Versión: 3.0</t>
  </si>
  <si>
    <t>Código documento: PDE- 05
Versión: 2.0</t>
  </si>
  <si>
    <t>mantener actualizados y publicados los tres (3) instrumentos de gestión de información pública.</t>
  </si>
  <si>
    <t>100% de los instrumentos actualizados y publicados.</t>
  </si>
  <si>
    <t xml:space="preserve">Número de solicitudes de actualización  atendidas/Número de solicitudes recibidas.
</t>
  </si>
  <si>
    <t xml:space="preserve">Dirección Administrativa y Financiera - Subdirección de Servicios Generales </t>
  </si>
  <si>
    <t xml:space="preserve">No. Total de reportes de emitidos*100 / No. Total de reportes programados (4) (Un informe trimestral correspondiente al periodo octubre a diciembre de 2018 y Tres (3) informes trimestrales con corte a marzo, junio y septiembre de 2019).
</t>
  </si>
  <si>
    <t>Ejecutar las actividades programadas dentro del proceso de adhesión  a la iniciativa del Pacto Global de las Naciones Unidas con el fin de general el Informe de Diagnostico de Sostenibilidad con Metodología Estándares GRI-vigencia 2018 de la Contraloría de Bogotá, D.C., para una primera fase en los procesos Estratégicos, de Apoyo y de Evaluación de la Entidad.</t>
  </si>
  <si>
    <t>Atender las solicitudes cooperación efectuadas por las Contraloría Territoriales en cumplimiento de los convenios interistitucionales suscritos.</t>
  </si>
  <si>
    <t>Nº. De solicitudes de cooperación atendidas (negativa o positivamente*100/ Total de solicitudes de cooperación realizadas por las Contralorías Territoriales</t>
  </si>
  <si>
    <t xml:space="preserve">
Director (a) de Apoyo al Despacho 
Subdirector (a) de Capacitación y Cooperación Técnica
Coordina: Director (a) de Apoyo al Despacho</t>
  </si>
  <si>
    <t xml:space="preserve">Realizar capacitaciones para los funcionarios en aspectos que contribuyan a la prevnción de la Corrupción </t>
  </si>
  <si>
    <t>Nº de capacitaciones realizadas*100/ Nº total de capacitaciones programadas el marco del desarrollo del plan anticorrupción.</t>
  </si>
  <si>
    <t>Dirección de Apoyo al Despacho</t>
  </si>
  <si>
    <t xml:space="preserve">Elaborar una Cartilla  Anticorrupción y de atención al Ciudadano de la Contraloría de Bogo´ta D.C., con el fin de relacionar los principales riesgos que asumen los servidores públicos en el pleno acto de sus funciones </t>
  </si>
  <si>
    <t xml:space="preserve">Cartilla elaborada:                                 Si:   100%                                                     No :0%                                                                                                                                                                                                                                                                                                                                             </t>
  </si>
  <si>
    <t xml:space="preserve">
Dirección de Apoyo al Despacho
</t>
  </si>
  <si>
    <t>Protocolo de Atencion al Ciudadano publicado                                          SI: 100%
NO: 0%</t>
  </si>
  <si>
    <t>Elaborar informes trimestrales de PQR, en observancia al procedimiento para la recepción y trámite del derecho de petición vigente  .</t>
  </si>
  <si>
    <t xml:space="preserve">No. de Informes de PQR elaborados*100 / Nº total de Informes trimestrales propuestos(4). (Un informe trimestral correspondiente al periodo octubre a diciembre de 2018 y tres (3) informes trimestrales con corrte a marzo, junio y septiembre de 2019).                                                                                                                                     </t>
  </si>
  <si>
    <t>Mantener actualizada la página Web de la Entidad con los productos generados por los procesos misionales, como medio para que los ciudadanos conozcan sus productos:
●Informes de Auditoría                                                                                                                                                                                                                                                                                                                                                                                 ●Pronunciamientos
●Informes Obligatorios
●Informes Estructurales
●Informes Sectoriales
●Beneficios de Control Fiscal.</t>
  </si>
  <si>
    <t xml:space="preserve">Pagina WEB actualizada             SI = 100%
NO= 0%  </t>
  </si>
  <si>
    <t>Dirección de Tecnologías de la Información y las Comunicaciones - TICS  en coordinación  con:
● Dirección de Apoyo al Despacho
● Dirección de Estudios de Economía y Política Pública
● Dirección de Planeación</t>
  </si>
  <si>
    <t xml:space="preserve">Desarrollar actividades definisas en la Estrategia de Divulgación y Sensibilización del SGSI </t>
  </si>
  <si>
    <t xml:space="preserve">Desarrollar el 100% de las actividades definidas en la Estrategia de Divulgación y Sensibilización del SGSI </t>
  </si>
  <si>
    <t xml:space="preserve">Número de actividades ejecutadas de la Estrategia de Divulgación y Sensibilización del SGSI   *100  / Número de actividades programadas en la Estrategia de Divulgación y Sensibilización del SGSI  </t>
  </si>
  <si>
    <r>
      <t xml:space="preserve">Desarrollar 130 actividades de  pedagogía social formativa e ilustrativa. 
</t>
    </r>
    <r>
      <rPr>
        <b/>
        <sz val="10"/>
        <color rgb="FFFF0000"/>
        <rFont val="Arial"/>
        <family val="2"/>
      </rPr>
      <t/>
    </r>
  </si>
  <si>
    <t>Nº de actividades de pedagogía social ejecutadas * 100/ Total de actividades de pedagogía social programadas. (130)</t>
  </si>
  <si>
    <t>Dirección de Participación Ciudadana y Desarrollo Local,</t>
  </si>
  <si>
    <r>
      <t xml:space="preserve">Desarrollar 460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
</t>
    </r>
    <r>
      <rPr>
        <b/>
        <sz val="10"/>
        <color rgb="FFFF0000"/>
        <rFont val="Arial"/>
        <family val="2"/>
      </rPr>
      <t/>
    </r>
  </si>
  <si>
    <t>Nº de actividades que incluyen mecanismos de control social e instrumentos de interacción a la gestió pública ejecutadas *100/ Total de actividades que incluyen mecanismos de control social e instrumentos de interacción a la gestión pública programadas. (460)</t>
  </si>
  <si>
    <t>4.12</t>
  </si>
  <si>
    <r>
      <t xml:space="preserve">Medir el grado de satisfacción del servicio al cliente (Ciudadanía) que brinda la Contraloría de Bogotá, de la  vigencia anterior. </t>
    </r>
    <r>
      <rPr>
        <sz val="10"/>
        <color rgb="FFFF0000"/>
        <rFont val="Arial"/>
        <family val="2"/>
      </rPr>
      <t/>
    </r>
  </si>
  <si>
    <t>Informe "Medición de la percepcion del cliente (Ciudadanía)" realizado * 100/Informe "Medición de la percepción del cliente (ciudadania)" programado</t>
  </si>
  <si>
    <t>Fecha de aprobación o modificación: Agosto 14 de 2019</t>
  </si>
  <si>
    <t>Completa</t>
  </si>
  <si>
    <t>Se investigan y resuelven oportunamente</t>
  </si>
  <si>
    <t>Confiable</t>
  </si>
  <si>
    <t>Prevenir</t>
  </si>
  <si>
    <t>Oportuna</t>
  </si>
  <si>
    <t>Adecuado</t>
  </si>
  <si>
    <t>Asignado</t>
  </si>
  <si>
    <t>Siempre se ejecuta</t>
  </si>
  <si>
    <t>Procedimientos formales aplicados</t>
  </si>
  <si>
    <t>Reducir</t>
  </si>
  <si>
    <t>Directamente</t>
  </si>
  <si>
    <t>Procesos</t>
  </si>
  <si>
    <t>Normas claras y aplicadas</t>
  </si>
  <si>
    <t>2-Documentos precontractuales con desconocimiento de la normatividad contractual.</t>
  </si>
  <si>
    <t xml:space="preserve">Expediente
contractual y
SECOP.
</t>
  </si>
  <si>
    <t>Subdireccion
de contratación</t>
  </si>
  <si>
    <t xml:space="preserve">
 No. de procesos revisados por la Subdirección *100 / N° de procesos de contratación radicados ante la Subdirección de Contratación 
</t>
  </si>
  <si>
    <t>Indirectamente</t>
  </si>
  <si>
    <t>Revisión de documentos precontractuales de cada uno de los proceso de contratación adelantados por la Subdirección de Contratación.</t>
  </si>
  <si>
    <t>Investigación Disciplinaria o fiscal.
Sanción.</t>
  </si>
  <si>
    <t>Originado por:
1- Intereses particulares.</t>
  </si>
  <si>
    <t>8. Corrupción</t>
  </si>
  <si>
    <t>PGAF-06
Posible Manipulación de documentos precontractuales de cada uno de los proceso de contratación adelantados por la Subdirección de Contratación.</t>
  </si>
  <si>
    <t>PGAF  - Gestión Administrativa y Financiera</t>
  </si>
  <si>
    <t>Personal</t>
  </si>
  <si>
    <t>Personal capacitado</t>
  </si>
  <si>
    <t>Revisar periódicamente la seguridad lógica de acceso a los sistemas SIVICOF, SIGESPRO y PREFIS.</t>
  </si>
  <si>
    <t>Baja seguridad en los sistemas de acceso a las Bases de datos de los aplicativos.</t>
  </si>
  <si>
    <t xml:space="preserve">Informes de gestión de administración de usuarios, solicitud de capacitacion tramitada, ficha técnica y listado de asistencia. </t>
  </si>
  <si>
    <t>Dirección de TIC</t>
  </si>
  <si>
    <t xml:space="preserve">EFICACIA:
Capacitación realizada
NO: 0%
SI: 100%
No. de informes trimestrales de gestión de seguridad de acceso a usuarios elaborados /  No. de informes  de gestión de seguridad de acceso a usuario programados (4)
EFECTIVIDAD:
No. de incidentes reportados e identificados como extracción o alteración de información de las bases de datos.
0 incidentes – Aceptable
1 o más incidentes – No aceptable. </t>
  </si>
  <si>
    <t>Gestionar y realizar capacitación sobre el cuidado de lo público y las consecuencias que trae el no cumplimiento de los deberes como servidor público a los funcionarios de la Dirección de TIC.</t>
  </si>
  <si>
    <t>No disminuye</t>
  </si>
  <si>
    <t>Capacitación sobre el cuidado de lo público y las consecuencias que trae el no cumplimiento de los deberes como servidor público a los funcionarios de la Dirección de TIC.</t>
  </si>
  <si>
    <t>Pérdida de  imagen y credibilidad institucional.
Sometimiento a recursos legales por sanciones o demandas legales.
Daño al erario público.</t>
  </si>
  <si>
    <t>Falta de conocimiento sobre las consecuencias legales  que puede traer el robo o extracción de información y falta de concientización sobre el respeto de los bienes públicos.</t>
  </si>
  <si>
    <t>PGTI-02
Extracción o alteración no autorizada con fines de beneficio personal o hacia un particular, de información de las bases de datos de los sistemas de información que custodia la Dirección de TIC.</t>
  </si>
  <si>
    <t>PGTI  - Gestión de Tecnologias de la Información</t>
  </si>
  <si>
    <t>Actas de 
Reunión y Lista de Asistencia</t>
  </si>
  <si>
    <t>DRFJC</t>
  </si>
  <si>
    <t>Sensibilizar y socializar los principios, valores y etica del sector público, así como el acatamiento de las normas y jurisprudencia que regulan los PRF.</t>
  </si>
  <si>
    <t>Evitar</t>
  </si>
  <si>
    <t>Capacitaciones a los funcionarios y contratistas sobre los principios y valores contemplados en el código de integridad.</t>
  </si>
  <si>
    <t>1. Afectación de credibilidad y confianza institucional
2. Sanciones disciplinarias               
3. Sanciones penales.</t>
  </si>
  <si>
    <t>Situaciones subjetivas del funcionario que le permitan incumplir los marcos legales y éticos.</t>
  </si>
  <si>
    <t>PRFJC -02
Posibilidad de tomar decisiones acomodadas  hacia un beneficio particular.</t>
  </si>
  <si>
    <t>PRFJC - Responsabilidad Fiscal y Jurisdicción Coactiva</t>
  </si>
  <si>
    <t>Actas de comité técnico
Anexos de "Declaración de independencia y conflicto de intereses" diligenciados.</t>
  </si>
  <si>
    <t>Direcciones
Sectoriales y
Dirección de
Reacción
Inmediata</t>
  </si>
  <si>
    <t xml:space="preserve">N° de hallazgos que cumplen con los atributos / N°  de hallazgos del informe final * 100
Cantidad de Anexos diligenciados de "Declaración de independencia y conflicto de intereses" / Total de auditores que ejecutan las auditorías previstas en el PAD *100 + Nivel Directivo + Contratistas </t>
  </si>
  <si>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</si>
  <si>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Validar en comité técnico la configuración adecuada de los hallazgos y de los posibles  procesos sancionatorios.</t>
  </si>
  <si>
    <t>Monitoreo de riesgos</t>
  </si>
  <si>
    <t>1)Pérdida de recursos públicos, por falta de objetividad en la ejecución y seguimiento del proceso auditor.
2)Incurrir en sanciones legales por no aplicación de las normas.
3)Afectación de la Imagen de la Contaloría de Bogotá.</t>
  </si>
  <si>
    <t>Intereses económicos, políticos o personales, falta de ética profesional.</t>
  </si>
  <si>
    <t>PVCGF -04
Posibilidad de omitir información que permita configurar presuntos hallazgos y no dar traslado a las autoridades competentes, o impedir el impulso propio en un proceso sancionatorio.</t>
  </si>
  <si>
    <t>PVCGF - Vigilancia y Control a la Gestión Fiscal</t>
  </si>
  <si>
    <t>PEEPP - Estudios de Economia y Politica Publica</t>
  </si>
  <si>
    <t>Actas de Mesa
de Trabajo y/o
Planillas de
Seguimiento</t>
  </si>
  <si>
    <t>Subdirecciones de
Estudios de
Economía y Política
Pública</t>
  </si>
  <si>
    <t xml:space="preserve">Cantidad de informes, estudios y pronunciamientos con mínimo dos seguimientos (Acta mesa de trabajo o Planilla de seguimiento) / Total informes, estudios y pronunciamientos programados en el PAE de la vigencia (PAE 2019 = 27)*100
</t>
  </si>
  <si>
    <t>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t>
  </si>
  <si>
    <t>Seguimiento, revisiones y mesas de trabajo.</t>
  </si>
  <si>
    <t>Pérdida de credibilidad y confianza en el
organismo de control.
Afectación al control político, a la Administración Distrital y a la
ciudadanía.</t>
  </si>
  <si>
    <t>Interés particular, institucional o político.</t>
  </si>
  <si>
    <t xml:space="preserve">PEEPP -01
Sesgar intencionalmente el análisis de información en la elaboración de los informes, estudios y pronunciamientos del PEEPP, para favorecer a un tercero. </t>
  </si>
  <si>
    <t>E (extrema)</t>
  </si>
  <si>
    <t>Actividades de Control</t>
  </si>
  <si>
    <t>Tipos de Control</t>
  </si>
  <si>
    <t>Fecha Final</t>
  </si>
  <si>
    <t>Fecha Inicio</t>
  </si>
  <si>
    <t>A (alta)</t>
  </si>
  <si>
    <t>M (moderada)</t>
  </si>
  <si>
    <t>Debe establecer acciones para fortalecer el control SI/NO</t>
  </si>
  <si>
    <t>Solidez Individual de cada control</t>
  </si>
  <si>
    <t>Rango de calificación de la ejecución del control</t>
  </si>
  <si>
    <t>El control se ejecuta de manera consistente por parte del responsable</t>
  </si>
  <si>
    <t>Resultado de la calificación del diseño del control</t>
  </si>
  <si>
    <t>Peso de la Evaluación del Diseño del Control</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</si>
  <si>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</si>
  <si>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</si>
  <si>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</si>
  <si>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Cotejar, Comparar, Revisar, etc.?</t>
  </si>
  <si>
    <t xml:space="preserve"> ¿La oportunidad en que se ejecuta el control ayuda a prevenir la mitigación del riesgo o a detectar la materialización del riesgo de manera oportuna?</t>
  </si>
  <si>
    <t>campo oculto</t>
  </si>
  <si>
    <t xml:space="preserve"> ¿El responsable tiene la autoridad y adecuada segregación de funciones en la ejecución del control?</t>
  </si>
  <si>
    <t>¿Existe un responsable asignado a la ejecución del control?</t>
  </si>
  <si>
    <t>M (Moderada)</t>
  </si>
  <si>
    <t>B (baja)</t>
  </si>
  <si>
    <t># de columnas en la matriz de riesgo que se desplaza en el eje de impacto</t>
  </si>
  <si>
    <t># de columnas en la matriz de riesgo que se desplaza en el eje de la probabilidad</t>
  </si>
  <si>
    <t>Resultado de la ejecución del control
Anexo Tabla No 12</t>
  </si>
  <si>
    <r>
      <t xml:space="preserve">Resultados del diseño del control
</t>
    </r>
    <r>
      <rPr>
        <b/>
        <sz val="8"/>
        <rFont val="Arial"/>
        <family val="2"/>
      </rPr>
      <t>Anexo Tabla No 11</t>
    </r>
  </si>
  <si>
    <t>6. Evidencia de la ejecución del control</t>
  </si>
  <si>
    <t>5. Qué pasa con las observaciones y desviaciones</t>
  </si>
  <si>
    <t>4. Cómo se realiza la actividad de control</t>
  </si>
  <si>
    <t>3. Proposito</t>
  </si>
  <si>
    <t>2. Periodicidad</t>
  </si>
  <si>
    <t>1. Resposable</t>
  </si>
  <si>
    <t>Zona del riesgo</t>
  </si>
  <si>
    <t>Impacto</t>
  </si>
  <si>
    <t>Probabilidad</t>
  </si>
  <si>
    <t>Período de ejecución</t>
  </si>
  <si>
    <t>Registro</t>
  </si>
  <si>
    <t>Área
Responsable</t>
  </si>
  <si>
    <t>Indicador</t>
  </si>
  <si>
    <t>Actividades de Control /
Acciones</t>
  </si>
  <si>
    <t>Medida de Tratamiento del Riesgo</t>
  </si>
  <si>
    <t>Riesgo Residual</t>
  </si>
  <si>
    <r>
      <t xml:space="preserve">RESULTADOS DE LOS DESPLAZAMIENTOS DE LA PROBABILIDAD Y DEL IMPACTO DE LOS RIESGOS 
</t>
    </r>
    <r>
      <rPr>
        <b/>
        <sz val="8"/>
        <rFont val="Arial"/>
        <family val="2"/>
      </rPr>
      <t>Anexo Tabla No 15</t>
    </r>
  </si>
  <si>
    <t>CONTROLES AYUDAN A DISMINUIR IMPACTO</t>
  </si>
  <si>
    <t>CONTROLES AYUDAN A DISMINUIR LA PROBABILIDAD</t>
  </si>
  <si>
    <t>SOLIDEZ DEL CONJUNTO DE CONTROLES
Anexo Tabla No 14</t>
  </si>
  <si>
    <r>
      <t xml:space="preserve">CALIFICACIÓN DE LA SOLIDEZ DE CADA CONTROL
(Resultado de la calificación del diseño + Resultado de la calificación de la ejecución + solidez individual de cada control)
</t>
    </r>
    <r>
      <rPr>
        <b/>
        <sz val="8"/>
        <rFont val="Arial"/>
        <family val="2"/>
      </rPr>
      <t>Anexo Tabla No 13</t>
    </r>
  </si>
  <si>
    <t>EJECUCIÓN DEL CONTROL</t>
  </si>
  <si>
    <r>
      <t xml:space="preserve">ANALISIS Y EVALUACIÓN DEL DISEÑO DEL CONTROL
</t>
    </r>
    <r>
      <rPr>
        <b/>
        <sz val="8"/>
        <rFont val="Arial"/>
        <family val="2"/>
      </rPr>
      <t>Anexo Tabla No 10</t>
    </r>
  </si>
  <si>
    <r>
      <t xml:space="preserve">Controles Existentes
</t>
    </r>
    <r>
      <rPr>
        <b/>
        <sz val="8"/>
        <rFont val="Arial"/>
        <family val="2"/>
      </rPr>
      <t xml:space="preserve">Anexo Tabla No. 8 </t>
    </r>
  </si>
  <si>
    <t>Riesgo Inherente</t>
  </si>
  <si>
    <t>Observaciones</t>
  </si>
  <si>
    <t>Estado
A: Abierto
M: Mitigado
MA: Materializado</t>
  </si>
  <si>
    <t>Verificación Acciones adelantadas</t>
  </si>
  <si>
    <t>Nivel de avance del Indicador</t>
  </si>
  <si>
    <t>Monitoreo Acciones</t>
  </si>
  <si>
    <t>Tratamiento de Riesgos</t>
  </si>
  <si>
    <r>
      <t>Evaluación de riesgo</t>
    </r>
    <r>
      <rPr>
        <b/>
        <u/>
        <sz val="10"/>
        <rFont val="Arial"/>
        <family val="2"/>
      </rPr>
      <t xml:space="preserve"> </t>
    </r>
  </si>
  <si>
    <t>Análisis de riesgo</t>
  </si>
  <si>
    <t>Consecuencias</t>
  </si>
  <si>
    <t>Causa</t>
  </si>
  <si>
    <t>Tipo Riesgo</t>
  </si>
  <si>
    <t>Descripción del Riesgo</t>
  </si>
  <si>
    <t>Proceso</t>
  </si>
  <si>
    <t>Interno</t>
  </si>
  <si>
    <t>Externo</t>
  </si>
  <si>
    <t>Seguimiento y Verificación
(Oficina de Control Interno)</t>
  </si>
  <si>
    <t>Monitoreo y Revisión
(Responsable del Proceso)</t>
  </si>
  <si>
    <t xml:space="preserve">Valoración del Riesgo </t>
  </si>
  <si>
    <t>Identificación del riesgo</t>
  </si>
  <si>
    <t>Contexto de la organización</t>
  </si>
  <si>
    <t>Entidad: CONTRALORIA DE BOGOTA D.C</t>
  </si>
  <si>
    <t>Página 1 de 6</t>
  </si>
  <si>
    <t>Código documento:PDE-07
Versión 3.0</t>
  </si>
  <si>
    <t>Código formato: PDE-07-01
Versión 5.0</t>
  </si>
  <si>
    <t>ANEXO 1. MAPA DE RIESGOS DE GESTION Y CORRUPCION
Vigencia 2019</t>
  </si>
  <si>
    <t xml:space="preserve">            </t>
  </si>
  <si>
    <t>(12)
Estado de la actividad
(E: Ejecución
C: Cumplida)</t>
  </si>
  <si>
    <r>
      <t xml:space="preserve">FORMULACIÓN, MONITOREO Y SEGUIMIENTO PLAN ANTICORRUPCIÓN Y DE ATENCIÓN AL CIUDADANO - PAAC
(1) Vigencia </t>
    </r>
    <r>
      <rPr>
        <b/>
        <u/>
        <sz val="14"/>
        <color theme="1"/>
        <rFont val="Arial"/>
        <family val="2"/>
      </rPr>
      <t>_2019_</t>
    </r>
    <r>
      <rPr>
        <b/>
        <sz val="14"/>
        <color theme="1"/>
        <rFont val="Arial"/>
        <family val="2"/>
      </rPr>
      <t xml:space="preserve">___                          </t>
    </r>
  </si>
  <si>
    <t>E</t>
  </si>
  <si>
    <t>Elia Rocio Gómez Alvarado - John Jairo Cárdenas Giraldo</t>
  </si>
  <si>
    <t>C</t>
  </si>
  <si>
    <t>1/1</t>
  </si>
  <si>
    <r>
      <t xml:space="preserve">
</t>
    </r>
    <r>
      <rPr>
        <sz val="10"/>
        <rFont val="Arial"/>
        <family val="2"/>
      </rPr>
      <t>Adhesión a la iniciativa del Pacto Global de las Naciones Unidas; según  lo formalizado en la plataforma de las Naciones Unidas que registra en fecha 13-03-2019 la aceptación (memorando radicado 2-2019-02603 del 11-02-2019)1/1 = SI: 100%
Actividades ejecutadas para el Proceso de Diagnóstico: 6  *100 / 10 actividades programadas = 60%</t>
    </r>
  </si>
  <si>
    <r>
      <t xml:space="preserve">Verificación agosto 31 de 2019: 
</t>
    </r>
    <r>
      <rPr>
        <sz val="10"/>
        <rFont val="Arial"/>
        <family val="2"/>
      </rPr>
      <t>En lo que respecta a la realización de capacitaciones para los funcionarios en aspectos que contribuyan a la Prevención de la Corrupción, fueron evidenciadas capacitaciones así: 
1) Taller conductas asociadas a la prevención de la corrupción: De acuerdo a los registros de asistencia a esta capacitación que fueron evidenciados, la actividad se realizó el 20/06/2019 con una participación de 24 funcionarios; el 28/06/2019 con una participación de 33 funcionarios y el 16/05/2019 con una participación de 24 funcionarios. 
2) Curso instruccional elementos del índice de transparencia de Bogotá - ITB: Según los registros de asistencia a esta capacitación que se observaron, la actividad se llevó a cabo el 03/04/2019, contando con una participación de 36 funcionarios.
3) Coaching herramienta de motivación en la lucha contra la corrupción-código de integridad:  Tal como se observó en los registros de asistencia a esta capacitación, la actividad tuvo lugar el 24/04/2019, contando con una participación de 23 funcionarios.</t>
    </r>
    <r>
      <rPr>
        <sz val="10"/>
        <color rgb="FFFF0000"/>
        <rFont val="Arial"/>
        <family val="2"/>
      </rPr>
      <t xml:space="preserve">
</t>
    </r>
    <r>
      <rPr>
        <sz val="10"/>
        <rFont val="Arial"/>
        <family val="2"/>
      </rPr>
      <t>4) Cuidado de lo público - consecuencias que trae el no cumplimiento de los deberes como servidor público: La actividad se realizó de acuerdo con lo evidenciado en los registros de asistencia el 30/05/2019 y contó con la participación de 20 participantes.</t>
    </r>
    <r>
      <rPr>
        <sz val="10"/>
        <color rgb="FFFF0000"/>
        <rFont val="Arial"/>
        <family val="2"/>
      </rPr>
      <t xml:space="preserve">
</t>
    </r>
    <r>
      <rPr>
        <sz val="10"/>
        <rFont val="Arial"/>
        <family val="2"/>
      </rPr>
      <t>5) Herramientas para la divulgación y apropiación del código de integridad: De acuerdo con los registros de asistencia a esta capacitación que fueron evidenciados, la actividad se llevó a cabo el 28/03/2019, contando con una participación de 28 funcionarios.</t>
    </r>
    <r>
      <rPr>
        <sz val="10"/>
        <color rgb="FFFF0000"/>
        <rFont val="Arial"/>
        <family val="2"/>
      </rPr>
      <t xml:space="preserve">
</t>
    </r>
    <r>
      <rPr>
        <sz val="10"/>
        <rFont val="Arial"/>
        <family val="2"/>
      </rPr>
      <t xml:space="preserve">6) Actualización en derecho penal - delitos contra la administración publica: De acuerdo a los registros de asistencia a esta capacitación que fueron observados, la actividad tuvo lugar el 27/02/2019 con una participación de 42 funcionarios; el 27/03/2019 con una participación de 36 funcionarios; el 24/04/2019 con una participación de 43 funcionarios; el 24/04/2019 con una participación de 38 funcionarios; el 22/05/2019 con una participación de 35 funcionarios y el 06/06/2019 con una participación de 33 funcionarios. </t>
    </r>
    <r>
      <rPr>
        <sz val="10"/>
        <color rgb="FFFF0000"/>
        <rFont val="Arial"/>
        <family val="2"/>
      </rPr>
      <t xml:space="preserve">
</t>
    </r>
    <r>
      <rPr>
        <sz val="10"/>
        <color theme="1"/>
        <rFont val="Arial"/>
        <family val="2"/>
      </rPr>
      <t>7) Liderazgo estratégico para directivos e interiorización de los valores institucionales: Según los registros de asistencia a esta capacitación que se observaron, la actividad se llevó a cabo el 23/08/2019, contando con una participación de 18 funcionarios y el 18/07/2019 con una participación de 16 funcionarios.</t>
    </r>
  </si>
  <si>
    <r>
      <rPr>
        <b/>
        <sz val="10"/>
        <rFont val="Arial"/>
        <family val="2"/>
      </rPr>
      <t xml:space="preserve">Seguimiento a agosto de 2019: </t>
    </r>
    <r>
      <rPr>
        <sz val="10"/>
        <rFont val="Arial"/>
        <family val="2"/>
      </rPr>
      <t xml:space="preserve">El nivel de cumplimiento en al elaboración de los Informes de PQRs es del 75%, dado que se han elaborado 3 de los 4 programados, así:
- Octubre-Diciembre de 2018.
- Enero - marzo de 2018.
- Abril - Junio de 2019.
Siendo publicados en la página WEB de la Entiada/ link: http://www.contraloriabogota.gov.co/sites/default/files/Contenido/Informes-PQRS/2019/PQR%202do%20trimestre%202019.pdf.
</t>
    </r>
  </si>
  <si>
    <r>
      <rPr>
        <b/>
        <sz val="10"/>
        <rFont val="Arial"/>
        <family val="2"/>
      </rPr>
      <t xml:space="preserve">Verificación a agosto 31 de 2019:
</t>
    </r>
    <r>
      <rPr>
        <sz val="10"/>
        <color theme="1"/>
        <rFont val="Arial"/>
        <family val="2"/>
      </rPr>
      <t>de acuerdo con el REPORTE DE  FALLOS DE LA DISPONIBILIDAD EN EL SERVICIO -  AÑO 2019 se constató el promedio de disponibilidad del aplicativo SIGESPRO durante el segundo cuatrimestre fue del 99,95%, discriminado para cada mes así: 
Mayo: 100%
Junio: 99,84%
Julio: 100%
Agosto: 99,97%</t>
    </r>
  </si>
  <si>
    <r>
      <rPr>
        <b/>
        <sz val="10"/>
        <color theme="1"/>
        <rFont val="Arial"/>
        <family val="2"/>
      </rPr>
      <t xml:space="preserve">Verificación agosto 31 de 2019:
</t>
    </r>
    <r>
      <rPr>
        <sz val="10"/>
        <color theme="1"/>
        <rFont val="Arial"/>
        <family val="2"/>
      </rPr>
      <t xml:space="preserve">conforme al cronograma establecido se verifico que la actividades adelantadas a la fecha son:1,ESTRATEGIA DE DIVULGACION Y SENCIBILIZACION SGSI, fueron cumplidas en el primer cuatrimestre. 2. CHARLAS DE SESIBILIZACIÓN falta una charala que se programó para setiembre. 3.PAPEL TAPIZ O FONDO DE ESCRITORIO, esta actividad se programó una por mes quedan pendiente los meses del tercer cuatrimestre.4.PROTECTORES DE PANTALLA. 5,NOTICONTROL Y/O E-CARDS. estos son dos ppr mes pendientes los meses del ultimo cuatrimestre. 6.VIDEOS PEDAGÓGICOS DE CONCIENTIZACIÓN, se programaron 3  y se han efectuado dos, queda pendiente el programado para noviembre.7,CONCURSO DE SEGURIDAD DE LA INFORMACIÓN , pendiente en septiembre.8. DIA DE LA SEGURIDAD DE LA INFORMACIÓN EN LA CONTRALORIA DE BOGOTA. pendiente septiembre, 9,CURSO VIRTUAL EN SGSI. se esta adelantando las actividades de planeacion para el el desarrollo del curso 
</t>
    </r>
  </si>
  <si>
    <r>
      <rPr>
        <b/>
        <sz val="10"/>
        <color theme="1"/>
        <rFont val="Arial"/>
        <family val="2"/>
      </rPr>
      <t xml:space="preserve">Verificación agosto 31 de 2019:
 </t>
    </r>
    <r>
      <rPr>
        <sz val="10"/>
        <color theme="1"/>
        <rFont val="Arial"/>
        <family val="2"/>
      </rPr>
      <t xml:space="preserve">Se verifico en acta del 04/07/2019 la sesion de orientación sobre la hrerramienta para el foro Virtual, se evidenció el proyecto de "Protocolo de Foro  de Participación Virtual Contraloría de Bogotá" y la prueba piloto de Foro virtual el 19/07/2019, de lacual la entidad realizó una nota informativa en el noticontrol del 22/07/2019. </t>
    </r>
  </si>
  <si>
    <r>
      <rPr>
        <b/>
        <sz val="10"/>
        <color theme="1"/>
        <rFont val="Arial"/>
        <family val="2"/>
      </rPr>
      <t>Verificación agosto 31 de 2019:</t>
    </r>
    <r>
      <rPr>
        <sz val="10"/>
        <color theme="1"/>
        <rFont val="Arial"/>
        <family val="2"/>
      </rPr>
      <t xml:space="preserve">
Esta actividad se cumplió en abril de 2019, no obstante como complemento a la misma se verifico que mediante oficio N° 3-2019-16304 de 30/05/2019 se hizo socialización y solicitud la revisión, análisis y  aportes  de las dependencias frente al “Informe de medición de Satisfacción del Cliente (Ciudadanía y Concejo) y otras partes interesadas (periodistas) vigencia 2018” los resultados de esta gestión se comunicaron a la contralora auxiliar con memorando N° 3-2019-20492 de 11/07/2019.</t>
    </r>
  </si>
  <si>
    <r>
      <rPr>
        <b/>
        <sz val="10"/>
        <rFont val="Arial"/>
        <family val="2"/>
      </rPr>
      <t>Verificación agosto 31 de 2019:</t>
    </r>
    <r>
      <rPr>
        <sz val="10"/>
        <color theme="1"/>
        <rFont val="Arial"/>
        <family val="2"/>
      </rPr>
      <t xml:space="preserve">
Se publicaron cinco (5) mensajes de socialización de los factores de accesibilidad web con que cuenta nuestro portal institucional, en las siguientes fechas:
Mayo 09: Banner en el portal web
Mayo 24: ecard sobre Close caption
Junio 25: Audios con texto
Junio 26: Banner en el portal web
junio 27: Ecard - Accesibilidad web
El resultado del indicador para esta actividad es del 83,33%.
</t>
    </r>
  </si>
  <si>
    <t>A</t>
  </si>
  <si>
    <t xml:space="preserve">
100%
2/ 4 = 50%
No se han reportado incidentes sobre robo o extracción de información.
Indicador en nivel Aceptable
</t>
  </si>
  <si>
    <r>
      <rPr>
        <b/>
        <sz val="10"/>
        <color theme="1"/>
        <rFont val="Arial"/>
        <family val="2"/>
      </rPr>
      <t>Seguimiento agosto de 2019:</t>
    </r>
    <r>
      <rPr>
        <sz val="10"/>
        <color theme="1"/>
        <rFont val="Arial"/>
        <family val="2"/>
      </rPr>
      <t xml:space="preserve">
A través del contrato de obra Nº 657486 - con la firma GRUPO TITANIUM S.A,S, cuyo objeto es el "Mantenimiento correctivo, reparaciones locativas y adecuaciones para las sedes de la Contraloría de Bogotá D.C. y de las que fuere legalmente responsable" en la fase 3 adecuación piso 1, la Contraloría de Bogotá viene realizando a cabo la adecuación y modernización del primer piso de la Sede Principal del  Edificio de la Lotería de Bogotá. Dentro de las actividades programadas se llevaron a cabo las obras locativas de las dependencias del Centro de Atención al Ciudadano, Radicación y Correspondencia y la Subdirección del Proceso de Responsabilidad Fiscal, teniendo en cuenta que estas dependencias por sus competencias en sus funciones tienen un flujo permanente de personal externo entre ellos las personas con capacidad especial motriz. Dichas obras de adecuaciación consistieron en la ampliación del Centro de Atención al Ciudadano, Radicación y Correspondencia y la Subdirección del Proceso de Responsabilidad Fiscal y de la recepeción  con el fin de brindar accesibilidad a los usuarios.
Cabe mencionar que el contrato tiene una prorroga hasta Septiembre 13 de 2019, fecha en la cual se entregará la totalidad de las adecuaciones del primer piso.</t>
    </r>
  </si>
  <si>
    <r>
      <rPr>
        <b/>
        <sz val="11"/>
        <color theme="1"/>
        <rFont val="Calibri"/>
        <family val="2"/>
        <scheme val="minor"/>
      </rPr>
      <t>Seguimiento agosto de 2019:</t>
    </r>
    <r>
      <rPr>
        <sz val="11"/>
        <color theme="1"/>
        <rFont val="Calibri"/>
        <family val="2"/>
        <scheme val="minor"/>
      </rPr>
      <t xml:space="preserve">
La estrategia de divulgación y sensibilización del SGSI ajustada, contempla 9 actividades generales (definición estrategia, charlas, papel tapiz y fondo de pantalla, protectores de pantalla, e-cards y/o noticontrol, videos pedagógicos, concurso de SI, dia de la seguridad y curso virtual), que agrupan sub-actividades o tareas específicas. A la fecha, se ha  venido ejecutando las actividades de acuerdo al cronograma establecido, el cual muestra un avance del 59%.
Durante el segundo cuatrimestre se realizaron  las siguientes actividades:
junio 05:  Noticontrol - TIPS de seguridad de la Alcaldía de Bogotá
Junio 06: papel tapiz- Micrositio del SGSI
junio 06: protector de pantalla - ADN SEGURIDAD
junio 19: Noticontrol - PHISHING
junio 20: Ecard - GESTION DE CONTRASEÑAS
junio 26: Ecard - Actualizaciones de seguridad 
junio 27: Noticontrol - Hábitos de ContraSegura
junio 27: Ecard- Accesibilidad de la Información
junio 27: Video - Manejo de Claves
junio27: Ecard - Actualizaciones de seguridad
julio 02: papel tapiz - PILARES DE SEGURIDAD DE LA INFORMACION
julio 02: Protecror de pantalla - EVOLUCION SGSI - CB
julio 02: Ecard - Actualizaciones de seguridad
julio 17: Noticontrol - Hábitos de Seguridad
julio 24: Noticontrol - Hábitos de Seguridad
julio 31: Noticontrol - Hábitos de Seguridad
agosto 02: Noticontrol - Hábitos de Seguridad
agosto 08: Papel tapiz - Conciencia en seguridad de la información
agosto 08: Protector de pantalla: Triangulo de capacidades organizacionales
SGSI
agosto 09: Ecard- Dia de la Seguridad de la Información
agosto 13: Noticontrol - Seguridad en redes sociales
agosto 20: Ecard - Avances de SGSI
agosto 22: Noticontrol - Estrategia 5,2 del PEI- Un camino para proteger la información Institucional
agosto 22: Noticontrol - Socialización de las políticas de seguridad de la Información - Comité
Adicionalmente, se ha avanzado en las actividades del concurso, dia de la seguridad y curso virtual .
El resultado del indicador para esta actividad es del 53%.</t>
    </r>
  </si>
  <si>
    <r>
      <rPr>
        <b/>
        <sz val="10"/>
        <rFont val="Arial"/>
        <family val="2"/>
      </rPr>
      <t>Seguimiento agosto de 2019:</t>
    </r>
    <r>
      <rPr>
        <sz val="10"/>
        <rFont val="Arial"/>
        <family val="2"/>
      </rPr>
      <t xml:space="preserve"> </t>
    </r>
    <r>
      <rPr>
        <sz val="10"/>
        <color theme="1"/>
        <rFont val="Arial"/>
        <family val="2"/>
      </rPr>
      <t xml:space="preserve">
En  el mes de julio se realizó la segunda sesión de orientación sobre implementación de la herramienta Foro virtual en la Entidad. La sesión se llevó a cabo con funcionarios de la Dirección de Apoyo al Despacho, Dirección de particiapción Ciudadan y Oficina asesora de Comunicaciones.
Se elaboró el documento llamado "Protocolo de Foro  de Participación Virtual Contraloría de Bogotá".
El 19 de julio se realizó la prueba piloto de Foro Virtual con el fin de coordinar los recursos técnicos y logísticos necesarios para iniciar el desarrollo de foros virtuales a través de la página web de la entidad.
El indicador para esta actividad es del 100%</t>
    </r>
  </si>
  <si>
    <r>
      <rPr>
        <b/>
        <sz val="10"/>
        <rFont val="Arial"/>
        <family val="2"/>
      </rPr>
      <t xml:space="preserve">Seguimiento agosto de 2019: </t>
    </r>
    <r>
      <rPr>
        <sz val="10"/>
        <color theme="1"/>
        <rFont val="Arial"/>
        <family val="2"/>
      </rPr>
      <t xml:space="preserve">
La Dirección de TIC implementó en el portal institucional el factor accesibilidad web "textos en los audios", descrito en la norma técnica colombiana NTC 5854 en los numerales 3.1.2.3 sobre “Autodescripción o medio alternativo (grabado), 3.1.4.2 control del audio, 3.1.2.4 subtítulos (en directo), 3.1.2.5 audio descripción (grabado) y en videos institucionales.
El resultado del indicador para esta actividad es del 50%. </t>
    </r>
  </si>
  <si>
    <r>
      <rPr>
        <b/>
        <sz val="10"/>
        <color theme="1"/>
        <rFont val="Arial"/>
        <family val="2"/>
      </rPr>
      <t>Seguimiento agosto de 2019:</t>
    </r>
    <r>
      <rPr>
        <sz val="10"/>
        <color theme="1"/>
        <rFont val="Arial"/>
        <family val="2"/>
      </rPr>
      <t xml:space="preserve"> 
De acuerdo con la verificación de la Oficina de Control Interno, la actividad se cumplió al 100% a abril 30 de 2019.</t>
    </r>
  </si>
  <si>
    <r>
      <rPr>
        <b/>
        <sz val="10"/>
        <color theme="1"/>
        <rFont val="Arial"/>
        <family val="2"/>
      </rPr>
      <t>Seguimiento agosto de 2019:</t>
    </r>
    <r>
      <rPr>
        <sz val="10"/>
        <color theme="1"/>
        <rFont val="Arial"/>
        <family val="2"/>
      </rPr>
      <t xml:space="preserve">
La Subdirección de Capacitación,  durante el periodo de análisis gestinó con la Dirección de Calidad de la Alcaldía la programación de las siguientes actividades:
* GAMIFICACION: Servicio al cliente, 16 de septiembre se inscribieron 60 personas 
* Congreso Internacional de Servicio a la ciudadanía, el 25 de septiembre de 2019 se esta haciendo la convocatoria.</t>
    </r>
  </si>
  <si>
    <r>
      <rPr>
        <b/>
        <sz val="10"/>
        <rFont val="Arial"/>
        <family val="2"/>
      </rPr>
      <t>Seguimiento agosto de 2019:</t>
    </r>
    <r>
      <rPr>
        <sz val="10"/>
        <color theme="1"/>
        <rFont val="Arial"/>
        <family val="2"/>
      </rPr>
      <t xml:space="preserve">
Se publicaron cinco (5) mensajes de socialización de los factores de accesibilidad web con que cuenta nuestro portal institucional, en las siguientes fechas:
Mayo 09: Banner en el portal web
Mayo 24: ecard sobre Close caption
Junio 25: Audios con texto
Junio 26: Banner en el portal web
junio 27: Ecard - Accesibilidad web
El resultado del indicador para esta actividad es del 83,33%.
</t>
    </r>
  </si>
  <si>
    <r>
      <rPr>
        <b/>
        <sz val="10"/>
        <color theme="1"/>
        <rFont val="Arial"/>
        <family val="2"/>
      </rPr>
      <t>Seguimiento agosto de 2019:</t>
    </r>
    <r>
      <rPr>
        <sz val="10"/>
        <color theme="1"/>
        <rFont val="Arial"/>
        <family val="2"/>
      </rPr>
      <t xml:space="preserve">
La subdireccion de Servicios Generales recibio 2 solicitudes, la primera de actualización del Registro de Activos de Información y del Esquema de publicacion por parte de la Oficina de Control Interno (3-2019-16305), la segunda de la direcion adminsitrativa a traves de acta de equipo de gestores, se atienden las solicitudes, actualizando los instrumentos, pero quedan pendientes de aprobacion mediente acta de comite de Archivo  que se espera citar el dia 13-Sep-2019.</t>
    </r>
  </si>
  <si>
    <r>
      <rPr>
        <b/>
        <sz val="10"/>
        <rFont val="Arial"/>
        <family val="2"/>
      </rPr>
      <t>Seguimiento agosto de 2019:</t>
    </r>
    <r>
      <rPr>
        <sz val="10"/>
        <color theme="1"/>
        <rFont val="Arial"/>
        <family val="2"/>
      </rPr>
      <t xml:space="preserve">
El promedio de disponibilidad del aplicativo SIGESPRO durante el segundo cuatrimestre fue del 99,95%, discriminado para cada mes así: 
Mayo: 100%
Junio: 99,84%
Julio: 100%
Agosto: 99,97%
En el mes de junio se presentó caída de 8,93 horas en el sistema SIGESPRO en el servidor de aplicaciones. 
En el mes de agosto se presentó caída  de 29 minutos. 
En los meses de mayo y julio no se presentaron caídas del sistema.
El resultado del indicador para esta actividad es del 99,95%.</t>
    </r>
  </si>
  <si>
    <r>
      <rPr>
        <b/>
        <sz val="10"/>
        <color rgb="FF000000"/>
        <rFont val="Arial"/>
        <family val="2"/>
      </rPr>
      <t>Seguimiento agosto de 2019:</t>
    </r>
    <r>
      <rPr>
        <sz val="10"/>
        <color rgb="FF000000"/>
        <rFont val="Arial"/>
        <family val="2"/>
      </rPr>
      <t xml:space="preserve"> Durante la vigencia la Contraloría de Bogotá recicbió las siguientes solicitudes de contralorías territoriales, siendo tramitadas por la Subdirección de Capacitación y Cooperación Técnica en su totalidad, asï:  
1. Contraloría Municipal de Soacha. Se diseñó con la Contraloría de Soacha un Curso de Actualización en temas de Control Fiscal que aún se encuentra en desarrollo. A la fecha se han desarrollado 7 temas: Sistema de gestión de la calidad, papeles de trabajo en la auditoria, MIPG, proceso sancionatorio fiscal, ODS y actualización en el Código Disciplinario.
2.. Contraloría Municipal de Barrancabermeja. Participación en el IV Seminario de Control Fiscal Ambiental a realizarse el 16 y 17 de julio del 2019. 
La funcionaria Claudia Patricia Martinez, participó  como docente impartiendo los siguientes temas :
• Hallazgo Fiscal  y  el Control Social.
• Control Social y Control Fiscal.</t>
    </r>
  </si>
  <si>
    <r>
      <t xml:space="preserve">
</t>
    </r>
    <r>
      <rPr>
        <b/>
        <sz val="10"/>
        <rFont val="Arial"/>
        <family val="2"/>
      </rPr>
      <t xml:space="preserve">Seguimiento agosto de 2019: </t>
    </r>
    <r>
      <rPr>
        <sz val="10"/>
        <rFont val="Arial"/>
        <family val="2"/>
      </rPr>
      <t>Se da continuidad con la labor de apoyo, mediante mesas de Trabajo  con cada proceso atendiendo lo establecido en el instructivo en versión 2.0 remitido con memorando 3-2019-13167 del 30-04-2019, para adelantar el Diagnóstico de Sostenibilidad en el ejercicio de adhesión a la iniciativa de Pacto Global de las Naciones Unidas - Diagnóstico, donde se determina:  “…se espera adelantar mesas de trabajo, a las cuales se convocará de manera oportuna, que será un espacio de apoyo para la efectiva realización de la tarea en comento”.  confirmandose con los siguientes registros:
Acta No. 8 del 08-05-2019 Proceso de Gestión Administrativa y Financiera
Acta No. 9 del 09-05-2019 Proceso de Direccionamiento Estratégico 
Acta No. 10 del 10-05-2019 Proceso de Gestión Jurídica
Acta No. 11 del 10-05-2019 Proceso de Participación Ciudadana
Acta No. 12 del 14-05-2019 Gestión del Talento Humano
Acta No. 13 del 14-05-2019 Evaluación y Mejora
Acta No. 13 A del 27-05-2019 TICs
Acta No. 14 del 04-06-2019 de Evaluación y Mejora
Acta No. 15 del 13-06-2019 de Gestión del Talento Humano
Acta No. 18 del 01-08-2019 Gestión Jurídica
Y reuniones de seguimiento del equipo de trabajo como se registra en las siguientes actas:
Acta No. 16 del 13-06-2019; acta No. 17 del 30-06-2019 y Acta No. 22 del 30-08-2019.
De acuerdo a lo anterior, se da cumplimiento a las actividades del cronograma de actividades proceso de Adhesión  Pacto Global No. 5,1  y 5.2 y se da inicio a la actividad 5.6 Consolidación de Actividades - Acciones de Mejora de Procesos.  Manejando en Drive la información consolidada.
De acuerdo al cronograma continua en ejecución las actividades, dentro del términos establecido, quedando pendientes las actividades 6, 7, 8 y 9 del Cronograma, quedando cuatro pendientes dentro de las 10 programadas.</t>
    </r>
    <r>
      <rPr>
        <b/>
        <sz val="10"/>
        <rFont val="Arial"/>
        <family val="2"/>
      </rPr>
      <t xml:space="preserve">
</t>
    </r>
  </si>
  <si>
    <r>
      <rPr>
        <b/>
        <sz val="10"/>
        <color rgb="FF000000"/>
        <rFont val="Arial"/>
        <family val="2"/>
      </rPr>
      <t>Seguimiento agosto de 2019:</t>
    </r>
    <r>
      <rPr>
        <sz val="10"/>
        <color rgb="FF000000"/>
        <rFont val="Arial"/>
        <family val="2"/>
      </rPr>
      <t xml:space="preserve"> El nivel de avance en la realización de las capacitaciones para los funcionarios en aspectos que contribuyan a la prevención de la Corrupción, fué  100%, dado que se realizaron las 7 capacitaciones programadas para el periodo, en los siguientes temas:
 • Taller conductas asociadas a la prevención de la corrupción
• Curso instruccional elementos del índice de transparencia de Bogotá - ITB
• Coaching herramienta de motivación en la lucha contra la corrupción-código de integridad
• Cuidado de lo público - consecuencias que trae el no cumplimiento de los deberes como servidor publico
• Herramientas para la divulgación y apropiación del código de integridad
• Actualización en derecho penal - delitos contra la administración publica
• Liderazgo estratégico para directivos e interiorización de los valores institucionales.
</t>
    </r>
  </si>
  <si>
    <r>
      <rPr>
        <b/>
        <sz val="10"/>
        <color rgb="FF000000"/>
        <rFont val="Arial"/>
        <family val="2"/>
      </rPr>
      <t xml:space="preserve">Seguimiento agosto de 2019: </t>
    </r>
    <r>
      <rPr>
        <sz val="10"/>
        <color rgb="FF000000"/>
        <rFont val="Arial"/>
        <family val="2"/>
      </rPr>
      <t xml:space="preserve">El nivel de avance en la elaboración de la Cartilla  Anticorrupción y de atención al Ciudadano de la Contraloría de Bogotá D.C.,  es del 30%, dado que se tienen dos capítulos de la cartilla Anticorrupción y de atención al Ciudadano de la Contraloría de Bogotá  D.C., durante los meses de julio agosto y se está trabajando en ésta, en pro de tener la cartilla en mención garantizando la actividad en los tiempos establecidos. </t>
    </r>
  </si>
  <si>
    <t>1) 113/113=100
2) 68/68=100</t>
  </si>
  <si>
    <t>1) 68/68=100
2) 34/34=100</t>
  </si>
  <si>
    <t xml:space="preserve">
24/24 = 100%
39/39 = 100%</t>
  </si>
  <si>
    <t>100%
102</t>
  </si>
  <si>
    <t xml:space="preserve">Respecto a la Auditoría de Regularidad cód.11 adelantada al Departamento Administrativo de la Defensoría del Espacio Público DADEP, se evidencia diferencia entre los hallazgos administrativos aprobados en Acta de Comité Técnico No.24 del 18/06/2019 y los incluidos en el informe final comunicado al sujeto de control. El mismo caso se observa con la Auditoría de Regularidad cód.12 adelantada a la Secretaría Distrital de Gobierno, en donde los hallazgos aprobados en Acta de Comité Técnico No.23 del 18/06/2019, tampoco coinciden con los incluidos en el informe final comunicado, en donde se registra entre otros, un hallazgo fiscal no mencionado en el acta de Comité relacionada.   
Lo anterior podría dar oportunidad a la omisión de información que permita configurar presuntos hallazgos y no dar traslado a las autoridades competentes; por lo cual es importante que la Dirección Sector Gobierno tome las medidas pertinentes que garanticen que los hallazgos analizados y aprobados en Comité Técnico, coincidan con los incluidos en los respectivos informes. </t>
  </si>
  <si>
    <t>Es importante que se indique en las actas de comité técnico, cuales fueron los hallazgos aprobados y el total de los mismos, toda vez que actualmente no es posible evidenciar que los hallazgos incluidos en los informes, correspondan efectivamente a los evaluados y aprobados en comité técnico .</t>
  </si>
  <si>
    <t>No reportó</t>
  </si>
  <si>
    <t xml:space="preserve">5/5
12/12
</t>
  </si>
  <si>
    <r>
      <rPr>
        <b/>
        <sz val="9"/>
        <rFont val="Arial"/>
        <family val="2"/>
      </rPr>
      <t xml:space="preserve">Verificación agosto 31 de 2019: </t>
    </r>
    <r>
      <rPr>
        <sz val="9"/>
        <rFont val="Arial"/>
        <family val="2"/>
      </rPr>
      <t xml:space="preserve">
Se verificó el PAD 2019,  donde se pudo constatar que el DRI no realizó visitas fiscales para el segundo cuatrimestre del año en curso. </t>
    </r>
  </si>
  <si>
    <r>
      <rPr>
        <b/>
        <sz val="9"/>
        <rFont val="Arial"/>
        <family val="2"/>
      </rPr>
      <t>Eficacia</t>
    </r>
    <r>
      <rPr>
        <sz val="9"/>
        <rFont val="Arial"/>
        <family val="2"/>
      </rPr>
      <t xml:space="preserve">
 Nº de jornadas de sensibilización en aplicación de principios, valores, ética, marco normativo relacionado con PRF /  Nº de jornadas programadas (2)
</t>
    </r>
    <r>
      <rPr>
        <b/>
        <sz val="9"/>
        <rFont val="Arial"/>
        <family val="2"/>
      </rPr>
      <t xml:space="preserve">
</t>
    </r>
  </si>
  <si>
    <r>
      <t xml:space="preserve">
</t>
    </r>
    <r>
      <rPr>
        <b/>
        <sz val="9"/>
        <color theme="1"/>
        <rFont val="Arial"/>
        <family val="2"/>
      </rPr>
      <t xml:space="preserve">Seguimiento agosto de 2019:
</t>
    </r>
    <r>
      <rPr>
        <sz val="9"/>
        <color theme="1"/>
        <rFont val="Arial"/>
        <family val="2"/>
      </rPr>
      <t>La DRFJC socializó el Código de Integridad (honestidad, respeto, compromiso, diligencia y justicia) mediante una actividad lúdica, realizada a los funcionarios de la DRF, la SPRF y la SJC, como se evidencia en el Acta No .04 del 1 de agossto de 2019.
El número de jornadas de sensibilización es acumulativo, en el seguimiento en el primer cuatrimestre se evidenció una reunión, más la adelantada en el segundo cuatrimestre, con lo cual se alcanza un avance porcentual del indicador así: 2/2 =100%
1er Seguimiento (Ene-Abr): Se llevó a cabo la primera reunión semestral, sobre sensibilización de principios, valores, etica del sector público, acatamiento de las normas y jurisprudencia que regulan los PRF y JC. Lo cual se evidencia en el Acta No .02 del 23-04-2019, hecho que determina  en la formula el avance porcentual del indicador así:  1/2 =50%</t>
    </r>
  </si>
  <si>
    <r>
      <rPr>
        <b/>
        <sz val="9"/>
        <color theme="1"/>
        <rFont val="Arial"/>
        <family val="2"/>
      </rPr>
      <t>Verificación agosto 31 de 2019:</t>
    </r>
    <r>
      <rPr>
        <sz val="9"/>
        <color theme="1"/>
        <rFont val="Arial"/>
        <family val="2"/>
      </rPr>
      <t xml:space="preserve">De acuerdo al, seguimiento realizado por la OCI se observa en el acta número 4 del primero de agosto de 2019, con el objeto de “Actividad Lúdica, Socialización Código de Integridad (honestidad, respeto, compromiso, diligencia, justicia), presentación y desarrollo actividad lúdica”. .para el numeral 2 presentación código de integridad (honestidad, respeto, compromiso, diligencia y justicia y el en numeral 3 desarrollo de actividad lúdica dejando como constancia del acta planillas de asistencia de funcionarios y contratistas de la dirección y de las dos subdirecciones, y además se evidencio cartilla código de integridad la cual se encuentra en la intranet.                                                                                                                          Encontrándose que esta es la segunda actividad realizada a lo largo del año  y se desarrolló de acuerdo a lo conforme a lo estipulado en la matriz de riesgo.                                                                                                                               </t>
    </r>
  </si>
  <si>
    <r>
      <t xml:space="preserve">
Seguimiento agosto de 2019
Gestión de capacitación:</t>
    </r>
    <r>
      <rPr>
        <sz val="9"/>
        <rFont val="Arial"/>
        <family val="2"/>
      </rPr>
      <t xml:space="preserve"> La Dirección de TIC gestionó ante la Subdirección de Capacitación y Cooperación Técnica una acción de formación sobre “El cuidado de lo público y las consecuencias que trae el no cumplimiento de los deberes como servidor público”, la cual se impartió el 30 de mayo con una intensidad horaraia de 4 horas a los funcionarios de la Dirección de TIC, con el objetivo de sensibilizar y crear conciencia en los funcionarios de la Dirección de TIC sobre sobre la responsabilidad que se tiene como funcionario público y como custodio de la información que genera la entidad. 
El indicador para este período es del 100%</t>
    </r>
    <r>
      <rPr>
        <b/>
        <sz val="9"/>
        <rFont val="Arial"/>
        <family val="2"/>
      </rPr>
      <t xml:space="preserve">
Seguridad lógica de acceso a SI: S</t>
    </r>
    <r>
      <rPr>
        <sz val="9"/>
        <rFont val="Arial"/>
        <family val="2"/>
      </rPr>
      <t>e elaboraron los informes del segundo trimestre del año sobre la seguridad lógica de los sistemas de información SIGESPRO. SIVICOF y PREFIS.</t>
    </r>
    <r>
      <rPr>
        <b/>
        <sz val="9"/>
        <rFont val="Arial"/>
        <family val="2"/>
      </rPr>
      <t xml:space="preserve">
</t>
    </r>
    <r>
      <rPr>
        <sz val="9"/>
        <rFont val="Arial"/>
        <family val="2"/>
      </rPr>
      <t xml:space="preserve">
El valor del indicador para este periodo es del 50%
No se han reportado incidentes sobre robo o extracción de información.</t>
    </r>
  </si>
  <si>
    <r>
      <t xml:space="preserve">
</t>
    </r>
    <r>
      <rPr>
        <b/>
        <sz val="9"/>
        <rFont val="Arial"/>
        <family val="2"/>
      </rPr>
      <t>Seguimiento agosto de 2019:</t>
    </r>
    <r>
      <rPr>
        <sz val="9"/>
        <rFont val="Arial"/>
        <family val="2"/>
      </rPr>
      <t xml:space="preserve">
La Subdirección de Contratos revisió los  documentos precontractuales de cada uno de los procesos de contratación adelantados por la Subdirección de Contratación correspondientes a la vigencia 2019 2do cuatrimestre. Se pone de presente los oficios con radicado 3-2019-13440, 3-2019-13823, 3-2019-17664, 3-2019-18186, corresponde a las devoluciones de los estudios previos.</t>
    </r>
  </si>
  <si>
    <r>
      <rPr>
        <b/>
        <sz val="9"/>
        <rFont val="Arial"/>
        <family val="2"/>
      </rPr>
      <t xml:space="preserve">Verificación  agosto de 2019: </t>
    </r>
    <r>
      <rPr>
        <sz val="9"/>
        <rFont val="Arial"/>
        <family val="2"/>
      </rPr>
      <t xml:space="preserve">De acuerdo con las Actas de Comité Técnico evidenciadas, los hallazgos incluidos en los seis (6) informes finales aprobados, producto de las auditorías terminadas en el segundo cuatrimestre de 2019, cumplen con los requisitos establecidos, contiene la totalidad de los resultados de la auditoría y las afirmaciones y conceptos, opiniones y observaciones, estan respaldados con evidencia validada, suficiente, pertinente y competente, como se observa:
</t>
    </r>
    <r>
      <rPr>
        <b/>
        <i/>
        <sz val="9"/>
        <rFont val="Arial"/>
        <family val="2"/>
      </rPr>
      <t xml:space="preserve">*Auditoría de Regularidad cód.169 - Grupo Energía de Bogotá S.A E.S.P GEB S.A E.S.P: </t>
    </r>
    <r>
      <rPr>
        <sz val="9"/>
        <rFont val="Arial"/>
        <family val="2"/>
      </rPr>
      <t xml:space="preserve">12 hallazgos administrativos, 4 disciplinarios, 1 penal y 3 fiscales. Se encuentran diligenciadas las declaraciones de independencia de 14 servidores públicos que intervinieron en la auditoría, incluyendo director, subdirector, contratistas, gerente y auditores. 
</t>
    </r>
    <r>
      <rPr>
        <b/>
        <i/>
        <sz val="9"/>
        <rFont val="Arial"/>
        <family val="2"/>
      </rPr>
      <t>*Auditoría de Regularidad cód.171 - Unidad Administrativa Especial de Servicios Públicos - UAESP:</t>
    </r>
    <r>
      <rPr>
        <sz val="9"/>
        <rFont val="Arial"/>
        <family val="2"/>
      </rPr>
      <t xml:space="preserve"> 40 hallazgos administrativos, 1 disciplinario y 2 fiscales. Se encuentran diligenciadas y firmadas las declaraciones de independencia de 15 servidores públicos que intervinieron en la auditoría.
</t>
    </r>
    <r>
      <rPr>
        <b/>
        <i/>
        <sz val="9"/>
        <rFont val="Arial"/>
        <family val="2"/>
      </rPr>
      <t>*Auditoría de Regularidad cód.172 - Empresa de Telecomunicaciones de Bogotá S.A. E.S.P - ETB:</t>
    </r>
    <r>
      <rPr>
        <sz val="9"/>
        <rFont val="Arial"/>
        <family val="2"/>
      </rPr>
      <t xml:space="preserve"> 30 hallazgos administrativos, 12 disciplinarios y 4 fiscales. Se encuentran diligenciadas y firmadas las declaraciones de independencia de 14 servidores públicos que intervienieron en la auditoría.
</t>
    </r>
    <r>
      <rPr>
        <b/>
        <i/>
        <sz val="9"/>
        <rFont val="Arial"/>
        <family val="2"/>
      </rPr>
      <t>*Auditoría de Regularidad cód.170 - Empresa de Acueducto, Alcantarillado de Bogotá, EAB - E.S.P:</t>
    </r>
    <r>
      <rPr>
        <sz val="9"/>
        <rFont val="Arial"/>
        <family val="2"/>
      </rPr>
      <t xml:space="preserve"> 41 hallazgos administrativos, 14 disciplinarios, 12 fiscales. Se encuentran diligenciadas y firmadas las declaraciones de independencia de 12 servidores públicos que intervinieron en la auditoría, incluido contratistas. 
</t>
    </r>
    <r>
      <rPr>
        <b/>
        <i/>
        <sz val="9"/>
        <rFont val="Arial"/>
        <family val="2"/>
      </rPr>
      <t>*Auditoría de Desempeño cód.174 - Américas Bussines Process Services S.A:</t>
    </r>
    <r>
      <rPr>
        <sz val="9"/>
        <rFont val="Arial"/>
        <family val="2"/>
      </rPr>
      <t xml:space="preserve"> 17 hallazgos administrativos y 2 fiscales. Se encuentran diligenciadas y firmadas las declaraciones de independencia de 13 servidores públicos que intervinieron en la auditoría.
</t>
    </r>
    <r>
      <rPr>
        <b/>
        <i/>
        <sz val="9"/>
        <rFont val="Arial"/>
        <family val="2"/>
      </rPr>
      <t>*Visita Fiscal cód.514 - Américas Bussines Process Services S.A:</t>
    </r>
    <r>
      <rPr>
        <sz val="9"/>
        <rFont val="Arial"/>
        <family val="2"/>
      </rPr>
      <t xml:space="preserve"> 3 hallazgos administrativos y 1 fiscal. Se encuentran diligenciadas y firmadas las declaraciones de independencia de 5 servidores públicos que intervinieron en la visita fiscal, incluyendo director, subdirector, gerente y auditores.
El riesgo continúa abierto para monitoreo y verificación en el último cuatrimestre de la vigencia 2019.  
</t>
    </r>
  </si>
  <si>
    <r>
      <rPr>
        <b/>
        <sz val="9"/>
        <rFont val="Arial"/>
        <family val="2"/>
      </rPr>
      <t>Verificación agosto de 2019:</t>
    </r>
    <r>
      <rPr>
        <sz val="9"/>
        <rFont val="Arial"/>
        <family val="2"/>
      </rPr>
      <t xml:space="preserve"> 
De acuerdo con las Actas de Comité Técnico evidenciadas, los hallazgos incluidos en los seis (6) informes finales aprobados, producto de las auditorías terminadas en el segundo cuatrimestre de 2019, cumplen con los elementos de condición, criterio, causa y efecto, como se observa:
</t>
    </r>
    <r>
      <rPr>
        <b/>
        <i/>
        <sz val="9"/>
        <rFont val="Arial"/>
        <family val="2"/>
      </rPr>
      <t>*Auditoría de Regularidad cód.23 - Caja de Vivienda Popular:</t>
    </r>
    <r>
      <rPr>
        <sz val="9"/>
        <rFont val="Arial"/>
        <family val="2"/>
      </rPr>
      <t xml:space="preserve"> 17 hallazgos administrativos, 10 disciplinarios y 1 fiscal. Se encuentran diligenciadas las declaraciones de independencia de 10 servidores públicos que intervinieron en la auditoría, incluyendo director, subdirector, contratistas, gerente y auditores. 
</t>
    </r>
    <r>
      <rPr>
        <b/>
        <i/>
        <sz val="9"/>
        <rFont val="Arial"/>
        <family val="2"/>
      </rPr>
      <t>*Auditoría de Regularidad cód.24 - Secretaría Distrital de Hábitat:</t>
    </r>
    <r>
      <rPr>
        <sz val="9"/>
        <rFont val="Arial"/>
        <family val="2"/>
      </rPr>
      <t xml:space="preserve"> 19 hallazgos administrativos y 2 disciplinarios. Se encuentran diligenciadas y firmadas las declaraciones de independencia de 15 servidores públicos que intervinieron en la auditoría.
</t>
    </r>
    <r>
      <rPr>
        <b/>
        <i/>
        <sz val="9"/>
        <rFont val="Arial"/>
        <family val="2"/>
      </rPr>
      <t>*Auditoría de Regularidad cód.26 - Instituto Distrital de Protección y Bienestar Animal IDPYBA:</t>
    </r>
    <r>
      <rPr>
        <sz val="9"/>
        <rFont val="Arial"/>
        <family val="2"/>
      </rPr>
      <t xml:space="preserve"> 30 hallazgos administrativos, 12 disciplinarios y 4 fiscales. Se encuentran diligenciadas y firmadas las declaraciones de independencia de 10 servidores públicos que intervienieron en la auditoría, encontrándose auditores, gerente, contratistas y subdirector.
</t>
    </r>
    <r>
      <rPr>
        <b/>
        <i/>
        <sz val="9"/>
        <rFont val="Arial"/>
        <family val="2"/>
      </rPr>
      <t>*Auditoría de Desempeño cód.25 - Curaduría Urbana No.3, 4 y 5:</t>
    </r>
    <r>
      <rPr>
        <sz val="9"/>
        <rFont val="Arial"/>
        <family val="2"/>
      </rPr>
      <t xml:space="preserve"> 11 hallazgos disciplinarios, 10 fiscales; 5 hallazgos administrativos, 5 disciplinarios, 5 fiscal y 1 penal; 7 hallazgos administrativos, 7 disciplinarios, 7 fiscal y 2 penales, respectivamente. Se encuentran diligenciadas y firmadas las declaraciones de independencia de 8 servidores públicos que intervinieron en la auditoría, incluido contratistas. 
</t>
    </r>
    <r>
      <rPr>
        <b/>
        <i/>
        <sz val="9"/>
        <rFont val="Arial"/>
        <family val="2"/>
      </rPr>
      <t>*Auditoría de Regularidad cód.27 - Secretaría Distrital de Planeación:</t>
    </r>
    <r>
      <rPr>
        <sz val="9"/>
        <rFont val="Arial"/>
        <family val="2"/>
      </rPr>
      <t xml:space="preserve"> 7 hallazgos administrativos y 2 disciplinarios. Se encuentran diligenciadas y firmadas las declaraciones de independencia de 16 servidores públicos que intervinieron en la auditoría.
</t>
    </r>
    <r>
      <rPr>
        <b/>
        <i/>
        <sz val="9"/>
        <rFont val="Arial"/>
        <family val="2"/>
      </rPr>
      <t xml:space="preserve">*Auditoría de Regularidad cód.28 - Secretaría Distrital de Ambiente: </t>
    </r>
    <r>
      <rPr>
        <sz val="9"/>
        <rFont val="Arial"/>
        <family val="2"/>
      </rPr>
      <t xml:space="preserve"> 33 hallazgos administrativos, 17 disciplinarios y 1 fiscal. Se encuentran diligenciadas y firmadas las declaraciones de independencia de 10 servidores públicos que intervinieron en la auditoría, incluyendo director, subdirector, gerente, auditores y contratistas.
El riesgo continúa abierto para monitoreo y verificación en el último cuatrimestre de la vigencia 2019.  
</t>
    </r>
  </si>
  <si>
    <r>
      <rPr>
        <b/>
        <sz val="10"/>
        <color rgb="FF000000"/>
        <rFont val="Arial"/>
        <family val="2"/>
      </rPr>
      <t xml:space="preserve">Seguimiento agosto de 2019: </t>
    </r>
    <r>
      <rPr>
        <sz val="10"/>
        <color theme="1"/>
        <rFont val="Arial"/>
        <family val="2"/>
      </rPr>
      <t xml:space="preserve">
INFORMES DE AUDITORIA:
SOLICITUDES DE PUBLICACIÓN RECIBIDAS EN 2019
                                                                                                                 PAD 2018            PAD 2019
Dirección de Participación Ciudadana y Desarrollo Local                                  24                         20
Dirección de Reacción Inmediata                                                                                                 1
Dirección Desarrollo Económico, Industria y Turismo                                        3                           7
Dirección Sector Cultura, Recreación y Deporte                                               3                           6
Dirección Sector Educación                                                                           2                           3
Dirección Sector Equidad y Genero                                                                1                            3
Dirección Sector Gestión Jurídica                                                                   1                            2
Dirección Sector Gobierno                                                                              5                            6
Dirección Sector Hábitat y Ambiente                                                               18                           8
Dirección Sector Hacienda                                                                              5                            1
Dirección Sector Integración Social                                                                  4                            5
Dirección Sector Movilidad                                                                               8                           4
Dirección Sector Salud                                                                                    7                            5
Dirección Sector Seguridad, Convivencia y Justicia                                             4                           2
Dirección Sector Servicios Públicos                                                                  1                            7
                                 </t>
    </r>
    <r>
      <rPr>
        <b/>
        <sz val="10"/>
        <color theme="1"/>
        <rFont val="Arial"/>
        <family val="2"/>
      </rPr>
      <t xml:space="preserve">       TOTAL                                                                   86                         80</t>
    </r>
    <r>
      <rPr>
        <sz val="10"/>
        <color theme="1"/>
        <rFont val="Arial"/>
        <family val="2"/>
      </rPr>
      <t xml:space="preserve">
PRONUNCIAMIENTOS:    2
INFORMES OBLIGATORIOS:   6
INFORMES ESTRUCTURALES:   2
INFORMES SECTORIALES:  0
BENEFICIOS DE CONTROL FISCAL:   3
</t>
    </r>
  </si>
  <si>
    <r>
      <rPr>
        <b/>
        <sz val="10"/>
        <color theme="1"/>
        <rFont val="Arial"/>
        <family val="2"/>
      </rPr>
      <t>Verificación agosto 31 de 2019:</t>
    </r>
    <r>
      <rPr>
        <sz val="10"/>
        <color theme="1"/>
        <rFont val="Arial"/>
        <family val="2"/>
      </rPr>
      <t xml:space="preserve">
Fue verificada la reación del correo electrónico "rendicióncuentas@contraloriabogta.gov.co", se constató que las peticiones  y aportes de la comunidad fueron clasificados para tratarlos en la Rendición de cuentas y además remitidas a la correo de control ciudadano para canalizarlas a través del Centro de atención al  y darles el respectivo trámite. La Rendición de cuentas se efectuó el 5 de septiembre.</t>
    </r>
  </si>
  <si>
    <r>
      <rPr>
        <b/>
        <sz val="10"/>
        <color theme="1"/>
        <rFont val="Arial"/>
        <family val="2"/>
      </rPr>
      <t xml:space="preserve">Verificación agosto 31 de 2019:
</t>
    </r>
    <r>
      <rPr>
        <sz val="10"/>
        <color theme="1"/>
        <rFont val="Arial"/>
        <family val="2"/>
      </rPr>
      <t xml:space="preserve">
Conforme al formato de Control de actividades en Excel denominado “formato para el reporte de actividades ejecutadas de participación ciudadana” se evidenció que se han efectuado las siguientes acciones de diálogo:
Mesas 164
• Inspección a terreno 112
• Reunión Local de Control Social 109
• Elección e interacción con las Contralorías Estudiantiles 38
• Divulgación de resultados de gestión del proceso auditor (control fiscal micro) y de los informes, estudios y/o pronunciamientos (control fiscal macro) 13
• Audiencias Públicas 13 
• Acompañamiento a revisión de contratos 8
• Socialización de los documentos de la planeación del Proceso Auditor 7
• Redes sociales ciudadanas 3.
En total han sido 467 de las 460 programadas.
</t>
    </r>
  </si>
  <si>
    <t>Elia Rocío Gómez Alvarado - John Jairo Cárdenas Giraldo</t>
  </si>
  <si>
    <r>
      <rPr>
        <b/>
        <sz val="10"/>
        <color theme="1"/>
        <rFont val="Arial"/>
        <family val="2"/>
      </rPr>
      <t xml:space="preserve">Verificación agosto 31 de 2019:
</t>
    </r>
    <r>
      <rPr>
        <sz val="10"/>
        <color theme="1"/>
        <rFont val="Arial"/>
        <family val="2"/>
      </rPr>
      <t xml:space="preserve">
Conforme al formato de Control de actividades en Excel denominado “formato para el reporte de actividades ejecutadas de participación ciudadana” se evidenció que respecto a las acciones de formación se han desarrollado  a julio de la presente vigencia las siguientes acciones: 
• Talleres 74
• Foros 14
• Conversatorios 6
• Cursos 2 
• Conferencias 2.
En total se han desarrollado 98 acciones de las 130 programadas
</t>
    </r>
  </si>
  <si>
    <r>
      <rPr>
        <b/>
        <sz val="10"/>
        <color theme="1"/>
        <rFont val="Arial"/>
        <family val="2"/>
      </rPr>
      <t xml:space="preserve">Verificación a agosto 31 de 2019:
</t>
    </r>
    <r>
      <rPr>
        <sz val="10"/>
        <color theme="1"/>
        <rFont val="Arial"/>
        <family val="2"/>
      </rPr>
      <t>Se evidenció en la página web, la publicación de productos misionales de la Entidad, solicitados a la Dirección de TICs, así:
INFORMES DE AUDITORIA:
Teniendo en cuenta que la información que fue reportada en el monitoreo y revisión corresponde a todos los registros de publicaciones de informes de auditorías acumulados hasta el 31/08/2019; para la presente verificación se tomó como muestra los informes publicados en la página web del periodo mayo a agosto de 2019 objeto de éste seguimiento, los cuales corresponde según lo evidenciado a la ejecución del PAD 2019:
• Dirección de Participación Ciudadana y Desarrollo Local: 20
• Dirección de Reacción Inmediata: 1
• Dirección Desarrollo Económico, Industria y Turismo: 7
• Dirección Sector Cultura, Recreación y Deporte: 5 
• Dirección Sector Educación: 2 
• Dirección Sector Equidad y Género: 2  
• Dirección Sector Gestión Jurídica: 2
• Dirección Sector Gobierno: 6 
• Dirección Sector Hábitat y Ambiente: 8
• Dirección Sector Hacienda: 2 
• Dirección Sector Integración Social: 4
• Dirección Sector Movilidad: 4
• Dirección Sector Salud: 5 
• Dirección Sector Seguridad, Convivencia y Justicia: 2
• Dirección Sector Servicios Públicos: 7
PRONUNCIAMIENTOS:  
• "Pronunciamiento relacionado con las fallas y los riesgos que enfrenta la operación del Sistema Integrado de Transporte SITP y sus impactos en la calidad de vida de los Bogotanos"; que fue radicado mediante memorando No. 2-2019-03278 del 19/02/2019 ante la Alcaldía Mayor de Bogotá.
• "Pronunciamiento sobre ejecución presupuestal 2018"; que fue radicado mediante memorando No. 2-2019-07136 del 03/04/2019 ante la Alcaldía Mayor de Bogotá.
BENEFICIOS DE CONTROL FISCAL:  
• Boletín de Beneficios de Control Fiscal, a 31/12/2018, elaborado en enero de 2019.
• Boletín de Beneficios de Control Fiscal, a 31/03/2019, elaborado en abril de 2019.
• Boletín de Beneficios de Control Fiscal, a 30/06/2019, elaborado en julio de 2019
INFORMES OBLIGATORIOS:</t>
    </r>
    <r>
      <rPr>
        <b/>
        <sz val="10"/>
        <color theme="1"/>
        <rFont val="Arial"/>
        <family val="2"/>
      </rPr>
      <t xml:space="preserve"> 
• </t>
    </r>
    <r>
      <rPr>
        <sz val="10"/>
        <color theme="1"/>
        <rFont val="Arial"/>
        <family val="2"/>
      </rPr>
      <t xml:space="preserve">Ingresos, Gastos e Inversiones del Distrito Capital a 31 de marzo de 2019; elaborado en junio de 2019.
• Deuda Pública, Estado de Tesorería e Inversiones Financieras del Distrito Capital, Primer Trimestre de 2019; elaborado el 15/05/2019.
• Deuda Pública, Estado de Tesorería e Inversiones Financieras del Distrito Capital, Segundo Trimestre de 2019; elaborado en agosto de 2019.
• Cuenta General del Presupuesto y del Tesoro del Distrito Capital a 31 de diciembre de 2018; elaborado en julio de 2019.
• Dictamen a los Estados Financieros Consolidados del Sector Público Distrital, Gobierno y Bogotá Distrito Capital a 31 de diciembre de 2018; elaborado en junio de 2019.
- Presupuesto D.C
INFORMES ESTRUCTURALES:
• Proceso de Chatarrización y Modernización de la Flota de Transmilenio S.A. y su Incidencia Ambiental en el Distrito Capital Vigencia 2010 - 2018; elaborado en julio de 2019.
• Comportamiento de la Oferta de Vivienda en el Distrito Capital, elaborado en junio de 2019.
</t>
    </r>
  </si>
  <si>
    <r>
      <rPr>
        <b/>
        <sz val="10"/>
        <color theme="1"/>
        <rFont val="Arial"/>
        <family val="2"/>
      </rPr>
      <t>Verificación agosto 31 de 2019:</t>
    </r>
    <r>
      <rPr>
        <sz val="10"/>
        <color theme="1"/>
        <rFont val="Arial"/>
        <family val="2"/>
      </rPr>
      <t xml:space="preserve">
El cumplimiento  de las actividades de este procedimiento se materializaron en la ejecución del Plan de Acción del Proceso de Participación Ciudadana y Comunicación con partes Interesadas que entre sus actividades se constató el desarrollo de las siguientes actividades: 
• Acciones de diálogo, se han efectuado. 467
• Acciones de formación, se han efectuado 98
• Informe de la Medición de la Percepción del Cliente, se realizó en abril de 2019
• Informe General de Rendición de Cuentas temas que se encuentran en ejecución, se realizó el 5 de septiembre de 2019.
</t>
    </r>
  </si>
  <si>
    <r>
      <rPr>
        <b/>
        <sz val="10"/>
        <color theme="1"/>
        <rFont val="Arial"/>
        <family val="2"/>
      </rPr>
      <t>Verificación agosto 31 de 2019:</t>
    </r>
    <r>
      <rPr>
        <sz val="10"/>
        <color theme="1"/>
        <rFont val="Arial"/>
        <family val="2"/>
      </rPr>
      <t xml:space="preserve">
Se verificó acta No 49 del 4/12/2018, en el numeral 3 se realizó capacitación al equipo líder del Proceso de Rendición de Cuentas. Fue evidenciada el acta N°4 del 6 de febrero de 2019, en la cual se trataron temas como la coordinación con el equipo de participación ciudadana y desarrollo local respecto a la metodología y el diseño para el aprestamiento de la estrategia de rendición de cuentas y se efectuó la capacitación al equipo líder de la estrategia de rendición de cuentas.</t>
    </r>
  </si>
  <si>
    <t>Fecha de monitorio y revisión (Responsable de Proceso) 31/08/2019</t>
  </si>
  <si>
    <t>Fecha de Seguimiento (Verificación) Oficina de Control Interno: 12/09/2019</t>
  </si>
  <si>
    <r>
      <t>Fecha de Seguimineto (Verificación) Oficina de Control Interno: __</t>
    </r>
    <r>
      <rPr>
        <u/>
        <sz val="10"/>
        <rFont val="Arial"/>
        <family val="2"/>
      </rPr>
      <t>_12/09/2019</t>
    </r>
    <r>
      <rPr>
        <sz val="10"/>
        <rFont val="Arial"/>
        <family val="2"/>
      </rPr>
      <t xml:space="preserve">_________________ </t>
    </r>
  </si>
  <si>
    <r>
      <t>Fecha de Monitoreo y Revisión Responsable de Proceso:__</t>
    </r>
    <r>
      <rPr>
        <u/>
        <sz val="10"/>
        <rFont val="Arial"/>
        <family val="2"/>
      </rPr>
      <t xml:space="preserve">31/08/2019 </t>
    </r>
    <r>
      <rPr>
        <sz val="10"/>
        <rFont val="Arial"/>
        <family val="2"/>
      </rPr>
      <t>__________________</t>
    </r>
  </si>
  <si>
    <r>
      <t xml:space="preserve">Fecha de aprobación o modificación: </t>
    </r>
    <r>
      <rPr>
        <u/>
        <sz val="10"/>
        <rFont val="Arial"/>
        <family val="2"/>
      </rPr>
      <t>23 de agosto de 2019</t>
    </r>
  </si>
  <si>
    <r>
      <t xml:space="preserve">
</t>
    </r>
    <r>
      <rPr>
        <b/>
        <sz val="10"/>
        <rFont val="Arial"/>
        <family val="2"/>
      </rPr>
      <t xml:space="preserve">
Verificación agosto 31 de 2019:</t>
    </r>
    <r>
      <rPr>
        <sz val="10"/>
        <rFont val="Arial"/>
        <family val="2"/>
      </rPr>
      <t xml:space="preserve">
Se evidenció que en desarrollo del Contrato de Obra Nº 657486 - con la firma GRUPO TITANIUM S.A,S, cuyo objeto es el "Mantenimiento correctivo, reparaciones locativas y adecuaciones para las sedes de la Contraloría de Bogotá D.C. y de las que fuere legalmente responsable" se viene culminando la fase 3 de adecuación y modernización del piso 1  del  Edificio de la Lotería de Bogotá, Sede Principal de la Contraloría de Bogotá, con el propósito de facilitar la accesibilidad de personal externo entre las que se encuentra las personas con capacidad especial motriz (condición de discapacidad), a través de obras  locativas  realizadas en el Centro de Atención al Ciudadano, Radicación y Correspondencia, Subdirección del Proceso de Responsabilidad Fiscal y Recepción, dado que estas dependencias por sus competencias en sus funciones tienen un flujo permanente de usuarios. De las actividades a llevar a cabo se verificó con el Supervisor de la Obra que faltan por adelantarse cambios de superficies y mobiliario y adecuación de baño (barras para minusválidos). 
Adicionalmente, se constató que el Contrato de Obra Nº 657486 - con la firma GRUPO TITANIUM S.A,S, fue objeto de 2 prorrogas, la primera hasta el 24/08/2019 y la segunda del 23/08/2019, con lo cual la entrega de las obras del primer piso va hasta el 13/09/2019.
</t>
    </r>
    <r>
      <rPr>
        <b/>
        <sz val="10"/>
        <color rgb="FFFF0000"/>
        <rFont val="Arial"/>
        <family val="2"/>
      </rPr>
      <t xml:space="preserve">
</t>
    </r>
  </si>
  <si>
    <r>
      <rPr>
        <b/>
        <sz val="10"/>
        <rFont val="Arial"/>
        <family val="2"/>
      </rPr>
      <t>Verificación agosto 31 de 2019:</t>
    </r>
    <r>
      <rPr>
        <sz val="10"/>
        <rFont val="Arial"/>
        <family val="2"/>
      </rPr>
      <t xml:space="preserve">
Se evidenció Acta ITA No. 1 - 08 - 2019 del 23/08/2019, de la Dirección de Apoyo al Despacho, mediante la cual se hace seguimiento en el Centro de Atención al Ciudadano, al Índice de Transparencia y Acceso a la Información Pública, donde se incluyó la verificación de la información que tiene publicada la Entidad en el link de la página web con respecto a los mecanismos para la atención al ciudadano.</t>
    </r>
  </si>
  <si>
    <r>
      <rPr>
        <b/>
        <sz val="10"/>
        <color theme="1"/>
        <rFont val="Arial"/>
        <family val="2"/>
      </rPr>
      <t>Verificación agosto 30 de 2019</t>
    </r>
    <r>
      <rPr>
        <sz val="10"/>
        <color theme="1"/>
        <rFont val="Arial"/>
        <family val="2"/>
      </rPr>
      <t>:
Se verificó en la Página Web de la entidad la implementación  del factor accesibilidad web "textos en los audios”, ubicado en la sección multimedia del portal, queda pendiente la implementación de un factor de accesibilidad sobre navegación con teclado.</t>
    </r>
  </si>
  <si>
    <r>
      <rPr>
        <b/>
        <sz val="10"/>
        <rFont val="Arial"/>
        <family val="2"/>
      </rPr>
      <t xml:space="preserve">Verificación agosto 31 de 2019:
</t>
    </r>
    <r>
      <rPr>
        <sz val="10"/>
        <rFont val="Arial"/>
        <family val="2"/>
      </rPr>
      <t>Según lo constatado con respecto a la capacitar a los Empleados Públicos de la Dirección de Participación Ciudadana y Desarrollo Local en los temas relacionados con el Proceso de Participación Ciudadana y Comunicación con Partes Interesadas con el fin de fortalecerlo, esta actividad se cumplió en la verificación realizada al Plan Anticorrupción y de Atención al Ciudadano con corte al 30/04/2019 por la Oficina de Control Interno.</t>
    </r>
  </si>
  <si>
    <r>
      <rPr>
        <b/>
        <sz val="10"/>
        <color theme="1"/>
        <rFont val="Arial"/>
        <family val="2"/>
      </rPr>
      <t>Verificación agosto 31 de 2019:</t>
    </r>
    <r>
      <rPr>
        <sz val="10"/>
        <color theme="1"/>
        <rFont val="Arial"/>
        <family val="2"/>
      </rPr>
      <t xml:space="preserve">
Para el desarrollo de esta actividad se han adelantado gestiones tendientes a lograr la participación de la Entidad en los siguientes eventos:
-"GAMIFICACION: Servicio al cliente"; de la cual se evidenció correo electrónico del 23/08/2019, mediante el cual la Subdirección de Capacitación y Cooperación Técnica de la Contraloría de Bogotá D.C. envía el listado de funcionarios a inscribir en el curso, que se realizará el 16/09/2019 por la Dirección de Calidad de la Alcaldía Mayor de Bogotá.   
-"Congreso Internacional Servicio al Ciudadano Bogotá Te Escucha 2019"; actividad a realizarse el 25/09/2019 por la Secretaría General de la Alcaldía de Bogotá.
</t>
    </r>
  </si>
  <si>
    <r>
      <rPr>
        <b/>
        <sz val="10"/>
        <rFont val="Arial"/>
        <family val="2"/>
      </rPr>
      <t>Verificación agosto 31 de 2019:</t>
    </r>
    <r>
      <rPr>
        <sz val="10"/>
        <rFont val="Arial"/>
        <family val="2"/>
      </rPr>
      <t xml:space="preserve">
Se evidenció que mediante R.R. No. 033 del 30/08/2019, se adoptó la Versión 9.0 del nuevo "Procedimiento para la Recepción y Trámite del Derecho de Petición"; documento que se encuentra publicado en el Listado Maestro de Documentos del Proceso de Participación Ciudadana y Comunicación con Partes Interesadas del Subsistema de Gestión de la Calidad del SIG.
</t>
    </r>
    <r>
      <rPr>
        <sz val="10"/>
        <color rgb="FFFF0000"/>
        <rFont val="Arial"/>
        <family val="2"/>
      </rPr>
      <t xml:space="preserve">
</t>
    </r>
    <r>
      <rPr>
        <sz val="10"/>
        <rFont val="Arial"/>
        <family val="2"/>
      </rPr>
      <t xml:space="preserve">
</t>
    </r>
  </si>
  <si>
    <r>
      <t xml:space="preserve">Verificación agosto 31 de 2019:
</t>
    </r>
    <r>
      <rPr>
        <sz val="10"/>
        <color theme="1"/>
        <rFont val="Arial"/>
        <family val="2"/>
      </rPr>
      <t xml:space="preserve">Se evidenció que en los "Informes de Solicitudes de Acceso a la Información" del Centro de Atención al Ciudadano - Dirección de Apoyo al Despacho, de los períodos comprendidos así: 
-Período 01 de octubre y el 31 de diciembre de 2018, elaborado en enero de 2019;
-Período 01 de enero y el 31 de marzo de 2019, elaborado en abril de 2019 y
-Período 01 de abril y el 30 de junio de 2019, elaborado en julio de 2019; se presentan los DPC recibidos por la entidad en cada uno de los trimestres mencionados. 
Los informes en mención de acuerdo a lo verificado, se encuentran publicado en la página web de la Entidad link http://www.contraloriabogota.gov.co/sites/default/files/Contenido/Informes-PQRS/2019/01%20informe%20%20enero-%20marzo%20de%202019.pdf  
De igual forma, se constató que en la nueva Versión 9.0 del "Procedimiento para la Recepción y Trámite del Derecho de Petición", adoptada mediante R.R. 033 del 30/08/2019, quedó establecida la elaboración trimestral de Informe de PQRs, que contiene el Informe de Derechos de Petición y de Acceso a la Información.
</t>
    </r>
  </si>
  <si>
    <r>
      <rPr>
        <b/>
        <sz val="10"/>
        <rFont val="Arial"/>
        <family val="2"/>
      </rPr>
      <t xml:space="preserve">Seguimiento agosto de 2019.
</t>
    </r>
    <r>
      <rPr>
        <sz val="10"/>
        <rFont val="Arial"/>
        <family val="2"/>
      </rPr>
      <t>El Centro de Atención al Ciudadano, en cumplimiento a lo establecido en la Ley 1712 de 2014 “Por medio de la cual se crea la Ley de Transparencia y del Derecho de Acceso a la Información Pública,  revisó la página WEB de la entidad, encontrando que cumple con las especificaciones en el link que orienta al ciudadano sobre la forma de presentar una queja, reclamo o sugerencia. Durante el referido semestre no se realizaron actualizaciones en este link.</t>
    </r>
  </si>
  <si>
    <r>
      <rPr>
        <b/>
        <sz val="10"/>
        <rFont val="Arial"/>
        <family val="2"/>
      </rPr>
      <t xml:space="preserve">Seguimiento a agosto de 2019:
</t>
    </r>
    <r>
      <rPr>
        <sz val="10"/>
        <rFont val="Arial"/>
        <family val="2"/>
      </rPr>
      <t>La Dirección de Apoyo al Despacho en coordinación con al Dirección de Participación Ciudadana, modificó el Procedimiento para la Recepción y Trámite del Derecho de Petición, en el cual se precisaron las actividades y punto de control de conformidad con la normatividad vigente. La Resolución que formaliza los ajuste se encuentra para firma del Contralor.
Una vez aprobado se programarán las capacitaciones respectivas, las cuales se realizarán en el cuarto trimestre de 2019.</t>
    </r>
  </si>
  <si>
    <r>
      <rPr>
        <b/>
        <sz val="10"/>
        <rFont val="Arial"/>
        <family val="2"/>
      </rPr>
      <t xml:space="preserve">Seguimiento agosto de 2019: 
</t>
    </r>
    <r>
      <rPr>
        <sz val="10"/>
        <rFont val="Arial"/>
        <family val="2"/>
      </rPr>
      <t>El avance en la elaboración del Protocolo de Atención al Ciudadano en la Contraloría de Bogotá D.C., es del 40%, toda vez que a la fecha se han relazado las siguientes temas:
- Esquema general del manual, introducción, alcance, definiciones generales, introducción al C.A.C, características de atención en general, aspectos a tener en cuenta, factores de servicio al ciudadano, canales de atención, entre otros.</t>
    </r>
  </si>
  <si>
    <r>
      <rPr>
        <b/>
        <sz val="10"/>
        <rFont val="Arial"/>
        <family val="2"/>
      </rPr>
      <t xml:space="preserve">Seguimiento agosto de 2019:
</t>
    </r>
    <r>
      <rPr>
        <sz val="10"/>
        <rFont val="Arial"/>
        <family val="2"/>
      </rPr>
      <t xml:space="preserve">Como complemento a lo reportado con corte a abril se ha realizado la siguiente gestión relacionada con el análisis del informe:
1. Con memorando N° 3-2019-16304 de 30/05/2019 se remite solicitud de revisión y análisis del “Informe de medición de Satisfacción del Cliente (Ciudadanía y Concejo) y otras partes interesadas (periodistas) vigencia 2018” a todos los procesos para el 12/06/2019.
2.  Con memorando N° 3-2019-20375 de 10/07/2019 se da respuesta a la Contralora Auxiliar sobre el resultado de  la revisión y análisis del Informe de medición Satisfacción del Cliente (Ciudadanía y Concejo) y otras partes interesadas (periodistas) vigencia 2018, solicitado mediante memorando N° 3-2019-15587 de 23/05/2019, donde se requieren oportunidades de mejora de todos los procesos.
3. Con memorando N° 3-2019-20492 de 11/07/2019 se da alcance a la respuesta a la Contralora Auxiliar sobre el resultado de  la revisión y análisis del Informe de medición Satisfacción del Cliente y se incluyen los Procesos Gestión Jurídica y Responsabilidad Fiscal.
</t>
    </r>
  </si>
  <si>
    <r>
      <rPr>
        <b/>
        <sz val="10"/>
        <rFont val="Arial"/>
        <family val="2"/>
      </rPr>
      <t xml:space="preserve">Verificación agosto 31 de 2019:
</t>
    </r>
    <r>
      <rPr>
        <sz val="10"/>
        <rFont val="Arial"/>
        <family val="2"/>
      </rPr>
      <t xml:space="preserve">Fue evidenciado documento en construcción denominado "Manual de Atención al Ciudadano Protocolos", para la Contraloría de Bogotá D.C, que incluirá de acuerdo con el esquema de presentación observado los siguientes contenidos: Introducción, Alcance, Definiciones, Centro de Atención al Ciudadano, Características de Atención, Factores de Servicio al Ciudadano, Canales de Atención y Protocolos por Canal.  
</t>
    </r>
    <r>
      <rPr>
        <sz val="10"/>
        <color rgb="FFFF0000"/>
        <rFont val="Arial"/>
        <family val="2"/>
      </rPr>
      <t xml:space="preserve"> </t>
    </r>
  </si>
  <si>
    <r>
      <rPr>
        <b/>
        <sz val="10"/>
        <rFont val="Arial"/>
        <family val="2"/>
      </rPr>
      <t xml:space="preserve">Seguimiento a agosto de 2019: 
</t>
    </r>
    <r>
      <rPr>
        <sz val="10"/>
        <rFont val="Arial"/>
        <family val="2"/>
      </rPr>
      <t xml:space="preserve">Como complemento a lo reportado con corte a abril se ha realizado la siguiente gestión relacionada con el análisis del informe:
1. Con memorando N° 3-2019-16304 de 30/05/2019 se remite solicitud de revisión y análisis del “Informe de medición de Satisfacción del Cliente (Ciudadanía y Concejo) y otras partes interesadas (periodistas) vigencia 2018” a todos los procesos para el 12/06/2019.
2.  Con memorando N° 3-2019-20375 de 10/07/2019 se da respuesta a la Contralora Auxiliar sobre el resultado de  la revisión y análisis del Informe de medición Satisfacción del Cliente (Ciudadanía y Concejo) y otras partes interesadas (periodistas) vigencia 2018, solicitado mediante memorando N° 3-2019-15587 de 23/05/2019, donde se requieren oportunidades de mejora de todos los procesos.
3. Con memorando N° 3-2019-20492 de 11/07/2019 se da alcance a la respuesta a la Contralora Auxiliar sobre el resultado de  la revisión y análisis del Informe de medición Satisfacción del Cliente y se incluyen los Procesos Gestión Jurídica y Responsabilidad Fiscal.
</t>
    </r>
  </si>
  <si>
    <r>
      <rPr>
        <b/>
        <sz val="10"/>
        <color theme="1"/>
        <rFont val="Arial"/>
        <family val="2"/>
      </rPr>
      <t xml:space="preserve">Seguimiento agosto de 2019:
</t>
    </r>
    <r>
      <rPr>
        <sz val="10"/>
        <color theme="1"/>
        <rFont val="Arial"/>
        <family val="2"/>
      </rPr>
      <t>En cumplimiento de lo dispuesto el artículo 56 de la ley 1757 de 2015, se ha avanzado en el aprestamiento y en la preparación, capacitando al equipo líder de la Dirección para realizar mesas preparatorias en las localidades. Se definió la aplicación de la metodología "diálogo participativo" de la caja de herramientas del Manual único de Rendición de Cuentas versión 2 del Departamento Administrativo de la Función Pública.</t>
    </r>
  </si>
  <si>
    <r>
      <rPr>
        <b/>
        <sz val="10"/>
        <color theme="1"/>
        <rFont val="Arial"/>
        <family val="2"/>
      </rPr>
      <t xml:space="preserve">Seguimiento agosto de 2019: 
</t>
    </r>
    <r>
      <rPr>
        <sz val="10"/>
        <color theme="1"/>
        <rFont val="Arial"/>
        <family val="2"/>
      </rPr>
      <t>En la aplicación del procedimiento se han desarrollado 467 acciones de diálogo: Mesas (ciudadanas, interinstitucional, temáticas, seguimiento y otros) 164, Inspección a terreno 112, Reunión Local de Control Social 109, Elección e interacción con las Contralorías Estudiantiles 38, Divulgación de resultados de gestión del proceso auditor (control fiscal micro) y de los informes, estudios y/o pronunciamientos (control fiscal macro) 13, Audiencias Públicas  13, Acompañamiento a revisión de contratos 8, Socialización de los documentos de la planeación del Proceso Auditor 7 y Redes sociales ciudadanas 3.</t>
    </r>
  </si>
  <si>
    <r>
      <rPr>
        <b/>
        <sz val="10"/>
        <rFont val="Arial"/>
        <family val="2"/>
      </rPr>
      <t xml:space="preserve">Seguimiento a agosto de 2019:
</t>
    </r>
    <r>
      <rPr>
        <sz val="10"/>
        <rFont val="Arial"/>
        <family val="2"/>
      </rPr>
      <t xml:space="preserve">En la aplicación del procedimiento, de 460 acciones de diálogo  programadas se han desarrollado 467 acciones de diálogo así: Mesas (ciudadanas, interinstitucional, temáticas, seguimiento y otros) 164, Inspección a terreno 112, Reunión Local de Control Social 109, Elección e interacción con las Contralorías Estudiantiles 38, Divulgación de resultados de gestión del proceso auditor (control fiscal micro) y de los informes, estudios y/o pronunciamientos (control fiscal macro) 13, Audiencias Públicas  13, Acompañamiento a revisión de contratos 8, Socialización de los documentos de la planeación del Proceso Auditor 7 y Redes sociales ciudadanas 3
</t>
    </r>
  </si>
  <si>
    <r>
      <rPr>
        <b/>
        <sz val="10"/>
        <rFont val="Arial"/>
        <family val="2"/>
      </rPr>
      <t xml:space="preserve">Seguimiento agosto de 2019:
</t>
    </r>
    <r>
      <rPr>
        <sz val="10"/>
        <rFont val="Arial"/>
        <family val="2"/>
      </rPr>
      <t>A julio de 2019 en la aplicación del procedimiento, de 130 acciones de formación programadas se han desarrollado  98 así: Talleres 74, Foros 14, Conversatorios 6, Cursos 2 y Conferencias 2.</t>
    </r>
  </si>
  <si>
    <r>
      <t xml:space="preserve">Seguimiento agosto de 2019: 
</t>
    </r>
    <r>
      <rPr>
        <sz val="10"/>
        <rFont val="Arial"/>
        <family val="2"/>
      </rPr>
      <t>Se creó un correo electrónico específico  "rendicióncuentas@contraloriabogta.gov.co" para recibir las sugerencias y aportes de la comunidad y se solicitó a la oficia de comunicaciones, publicar la convocatoria para la rendición de cuentas.</t>
    </r>
    <r>
      <rPr>
        <b/>
        <sz val="10"/>
        <rFont val="Arial"/>
        <family val="2"/>
      </rPr>
      <t xml:space="preserve">
</t>
    </r>
    <r>
      <rPr>
        <sz val="10"/>
        <rFont val="Arial"/>
        <family val="2"/>
      </rPr>
      <t xml:space="preserve"> 
</t>
    </r>
  </si>
  <si>
    <r>
      <t xml:space="preserve">Dirección de Apoyo al Despacho, en coordinación con:
</t>
    </r>
    <r>
      <rPr>
        <sz val="8"/>
        <color indexed="8"/>
        <rFont val="Arial"/>
        <family val="2"/>
      </rPr>
      <t>● Dirección de participación Ciudadana y Desarrollo Local
● Dirección de Tecnologías de la Información y las Comunicaciones – TICS 
● Oficina Asesora de Comunicaciones
● Comité SIGEL</t>
    </r>
  </si>
  <si>
    <r>
      <t xml:space="preserve">Dirección Talento Humano - Subdirección de Capacitación, en coordinación con:
* </t>
    </r>
    <r>
      <rPr>
        <sz val="10"/>
        <color indexed="8"/>
        <rFont val="Arial"/>
        <family val="2"/>
      </rPr>
      <t>Dirección de Participación Ciudadana y Desarrollo Local.
* Dirección de Apoyo al Despacho</t>
    </r>
  </si>
  <si>
    <r>
      <t xml:space="preserve">Dirección de Apoyo al Despacho, en coordinación con:
</t>
    </r>
    <r>
      <rPr>
        <sz val="10"/>
        <color indexed="8"/>
        <rFont val="Arial"/>
        <family val="2"/>
      </rPr>
      <t>● Dirección de Tecnologías de la Información y las Comunicaciones – TICS. 
● Subdirección de Capacitación.</t>
    </r>
  </si>
  <si>
    <r>
      <t xml:space="preserve">Dirección de Tecnologías de la Información - TICS, en coordinación con:
● Dirección Técnica de Planeación 
</t>
    </r>
    <r>
      <rPr>
        <sz val="10"/>
        <rFont val="Arial"/>
        <family val="2"/>
      </rPr>
      <t xml:space="preserve">Responsables de las Dependencias generadoras de información según matriz de control
</t>
    </r>
  </si>
  <si>
    <r>
      <rPr>
        <b/>
        <sz val="10"/>
        <rFont val="Arial"/>
        <family val="2"/>
      </rPr>
      <t xml:space="preserve">Seguimiento agosto de 2019:
</t>
    </r>
    <r>
      <rPr>
        <sz val="10"/>
        <color theme="1"/>
        <rFont val="Arial"/>
        <family val="2"/>
      </rPr>
      <t xml:space="preserve">
Durante este periodo, se recibieron 74 solicitudes de publicación de información en el portal web - link de Transparencia, las cuales fueron atendidas en su totalidad: 
Mayo: 17
Junio:18
Julio: 9
Agosto: 30
El resultado del indicador para esta actividad es del 100%.</t>
    </r>
  </si>
  <si>
    <r>
      <rPr>
        <b/>
        <sz val="10"/>
        <rFont val="Arial"/>
        <family val="2"/>
      </rPr>
      <t xml:space="preserve">Seguimiento a agosto de 2019:
</t>
    </r>
    <r>
      <rPr>
        <sz val="10"/>
        <color theme="1"/>
        <rFont val="Arial"/>
        <family val="2"/>
      </rPr>
      <t xml:space="preserve">
En el mes de mayo, se realizó  con la Dirección de Despacho del Contralor Auxiliar,  la identiticación  de las posibles Dependencias  de la entidad que pueden ser fuentes generadoras de datos abiertos. 
En el mes de junio  se envío solicitud de apoyo en la recolección de información a la Dirección de Apoyo al despacho mediante memorando No. 3-2019-18029 del 18 de junio de 2019. 
En el mes de agosto se actualizaron los conjuntos de datos abiertos de la Contraloría de Bogotá, publicados en el portal web www.datosabiertos.bogota.gov.co referentes a los Instrumentos de gestión de Información.  Adicionalmente se  recolectó la información  del proceso estratégico Vigilancia y Control anexo 1 Resultados de auditorías aplicativo Trazabilidad, al cual se le realizó el análisis correspondiente y se elaboró el proyecto del conjunto de datos abiertos denominado "Resultado de Auditorías Contraloría de Bogotá".
El resultado del indicador para esta actividad es del 50%.</t>
    </r>
  </si>
  <si>
    <r>
      <rPr>
        <b/>
        <sz val="10"/>
        <rFont val="Arial"/>
        <family val="2"/>
      </rPr>
      <t xml:space="preserve">Verificación agosto 31 de 2019:
</t>
    </r>
    <r>
      <rPr>
        <sz val="10"/>
        <color theme="1"/>
        <rFont val="Arial"/>
        <family val="2"/>
      </rPr>
      <t xml:space="preserve">
Fue verificado en el cuadro control para este tema que se recibieron ya tendieron 74 solicitudes de actualización y publicación de información en el portal web - link de Transparencia así:
Mayo: 17
Junio:18
Julio: 9
Agosto: 30</t>
    </r>
  </si>
  <si>
    <r>
      <rPr>
        <b/>
        <sz val="10"/>
        <rFont val="Arial"/>
        <family val="2"/>
      </rPr>
      <t xml:space="preserve">Verificación agosto 31 de 2019:
</t>
    </r>
    <r>
      <rPr>
        <sz val="10"/>
        <color theme="1"/>
        <rFont val="Arial"/>
        <family val="2"/>
      </rPr>
      <t xml:space="preserve">
Cronograma de datos abiertos.
1.) Revisión y actualización del conjunto de datos de abiertos publicados en la vigencia 2018. (30/04/2018) 10%
2) Revisión con Dirección de Contralor Auxiliar de posibles Dependencias como fuentes generadoras de datos abiertos.  (30/05/2019) 10%, acta No.3 del 14/05/2019
3. Solicitud de apoyo en la recolección de información a las dependencias seleccionada (memorando) (30/06/2019) 10% memorando 3-2019-18029
4. Recolección de información en Sesión de trabajo (30/07/2019) 10% acta No. 4 del 21/08/2019
5. Elaboración y aprobación del proyecto del primer conjunto de datos abiertos. (15/08/2019).20% acta No.5 del 28/08/2019
4. Publicación del primer conjunto de datos abiertos (30/08/2019). 10% pendiente apara septiembre
Pendiente según cronograma:
5. Elaboración y aprobación del proyecto del segundo conjunto de datos abiertos. (30/10/2019). (20%)
6. Publicación del segundo conjunto de datos abiertos (30/12/2019). (10%)</t>
    </r>
  </si>
  <si>
    <r>
      <t xml:space="preserve">Verificación  agosto 31 de 2019:
</t>
    </r>
    <r>
      <rPr>
        <sz val="10"/>
        <color theme="1"/>
        <rFont val="Arial"/>
        <family val="2"/>
      </rPr>
      <t xml:space="preserve">Fue evidenciada solicitud dirigida a la Subdirección de Servicios Generales por parte de la Oficina de Control Interno, correspondiente a la actualización de los Instrumentos de Gestión de la Información Pública (Registro de Activos de Información y del Esquema de Publicación), mediante memorando radicado 3-2019-16305 del 30/05/2019. Así mismo, se constató Acta No. 04 del 20/08/2019 de Equipo de Gestores de la Dirección Administrativa y Financiera y la Subdirección de Servicios Generales del Proceso de Gestión Documental, donde se revisó el Activo de Información SIGESPRO que aparece en el Proceso de Gestión Administrativa y Financiera, aprobándose el cambio en la valoración de este activo, de criticidad Alta a criticidad Media, además de cambiarse el tipo de activo de software a información digital. Igualmente el activo de información SIGESPRO que fue observado paso de pertenecer del Proceso de Gastón Administrativa y Financiera al Proceso de Gestión Documental.
Adicionalmente, la Profesional de Ciencias de la Información del Proceso de Gestión Documental indicó que, la aprobación de las modificaciones a los Instrumentos de Gestión de la Información se debe efectuar en reunión del Comité Interno de Archivo, actividad ésta que se tiene proyectada realizar el 13/09/2019. </t>
    </r>
    <r>
      <rPr>
        <b/>
        <sz val="10"/>
        <color theme="1"/>
        <rFont val="Arial"/>
        <family val="2"/>
      </rPr>
      <t xml:space="preserve"> 
</t>
    </r>
  </si>
  <si>
    <r>
      <t xml:space="preserve">Verificación agosto 31 de 2019:
</t>
    </r>
    <r>
      <rPr>
        <sz val="10"/>
        <color theme="1"/>
        <rFont val="Arial"/>
        <family val="2"/>
      </rPr>
      <t>Se evidenció que en los "Informes de Solicitudes de Acceso a la Información" del Centro de Atención al Ciudadano - Dirección de Apoyo al Despacho, del período comprendido así: 
-Período 01 de octubre y el 31 de diciembre de 2018, elaborado en enero de 2019;
-Período 01 de enero y el 31 de marzo de 2019, elaborado en abril de 2019 y
-Período 01 de abril y el 30 de junio de 2019, elaborado en julio de 2019; se presentan las principales causas de los DPC allegados a la Contraloría de Bogotá D.C., para cada uno de los trimestres aludidos. 
Los informes en mención de acuerdo a lo verificado, se encuentran publicado en la página web de la Entidad link http://www.contraloriabogota.gov.co/sites/default/files/Contenido/Informes-PQRS/2019/01%20informe%20%20enero-%20marzo%20de%202019.pdf  
Así mismo, se observó que en la nueva Versión 9.0 del "Procedimiento para la Recepción y Trámite del Derecho de Petición", adoptada mediante R.R. 033 del 30/08/2019, quedó establecida la elaboración trimestral de Informe de PQRs, que contiene el Informe de Derechos de Petición y de Acceso a la Información.</t>
    </r>
    <r>
      <rPr>
        <b/>
        <sz val="10"/>
        <color theme="1"/>
        <rFont val="Arial"/>
        <family val="2"/>
      </rPr>
      <t xml:space="preserve">
</t>
    </r>
  </si>
  <si>
    <r>
      <rPr>
        <b/>
        <sz val="10"/>
        <color theme="1"/>
        <rFont val="Arial"/>
        <family val="2"/>
      </rPr>
      <t xml:space="preserve">Seguimiento agosto de 2019:
</t>
    </r>
    <r>
      <rPr>
        <sz val="10"/>
        <color theme="1"/>
        <rFont val="Arial"/>
        <family val="2"/>
      </rPr>
      <t>El nivel de cumplimiento en emisión de reportes sobre las causas más frecuentes de los derechos de petición tramitados fue del 75%, dado que se han elaborado 3 de los 4 programados, así:
- Octubre-Diciembre de 2018.
- Enero - marzo de 2018.
- Abril - Junio de 2019.
Siendo publicados en la página WEB de la EntidaD/ link: http://www.contraloriabogota.gov.co/sites/default/files/Contenido/Informes-PQRS/2019/PQR%202do%20trimestre%202019.pdf.</t>
    </r>
  </si>
  <si>
    <r>
      <t xml:space="preserve">Verificación agosto 31 de 2019:
</t>
    </r>
    <r>
      <rPr>
        <sz val="10"/>
        <rFont val="Arial"/>
        <family val="2"/>
      </rPr>
      <t xml:space="preserve">Al respecto se evidenció que la Contraloría de Bogotá D.C., a través de la Subdirección de Capacitación y Cooperación Técnica atendió solicitudes de capacitación de las siguientes Contralorías:
1) Contraloría Municipal de Soacha: Sobre el particular se constató correo electrónico del 15/01/209, mediante el cual este órgano de control comunica los requerimientos de capacitación. Diseñándose con dicha Entidad un Curso de Actualización en temas de Control Fiscal, del cual fueron encontrados registros de asistencia de capacitación en temas sobre:  "SECOP II", realizada el 31/05/2019 con una participación de 10 funcionarios; "Código General Disciplinario", realizado el 10/07/2019, con una participación de 6 funcionarios; "MIPG", realizada el 17/06/2019, con una participación de 9 funcionarios; "Sistema de Gestión de la Calidad", realizada el 06/06/2019 con una participación de 9 funcionarios; "Papeles de Trabajo", realizada el 06/06/2019; "Proceso Sancionatorio Fiscal", realizada el 04/06/2019 con una participación de 10 funcionarios; "ODS", realizada el 04/06/2019 con una participación de 9 funcionarios.    
2) Contraloría Municipal de Barrancabermeja: Para el caso fue observado Oficio 00054 del 17/01/2019, correspondiente a la solicitud de capacitación realizada por dicho órgano de control fiscal.  La entidad participó en el "IV Seminario de Control Fiscal" que se realizó el 16 y 17 de julio del 2019 en Barrancabermeja, por medio de la Subdirectora del Proceso de Responsabilidad Fiscal de la Contraloría de Bogotá que se desempeñó como docente en dicho evento el 16/07/2019 de acuerdo con los registros fotográficos que fueron observados, impartiendo temas sobre:
• Hallazgo Fiscal y el Control Social.
• Control Social y Control Fiscal.
</t>
    </r>
    <r>
      <rPr>
        <b/>
        <sz val="10"/>
        <rFont val="Arial"/>
        <family val="2"/>
      </rPr>
      <t xml:space="preserve">
</t>
    </r>
  </si>
  <si>
    <r>
      <t xml:space="preserve">
</t>
    </r>
    <r>
      <rPr>
        <b/>
        <sz val="10"/>
        <rFont val="Arial"/>
        <family val="2"/>
      </rPr>
      <t xml:space="preserve">Verificación  agosto 31 de 2019: 
</t>
    </r>
    <r>
      <rPr>
        <sz val="10"/>
        <rFont val="Arial"/>
        <family val="2"/>
      </rPr>
      <t>Se evidenció que se continua con el cronograma de Actividades del Proceso de Adhesión Pacto Global, para realizar el Diagnóstico e Informe de sostenibilidad de la Entidad en cumplimiento del compromiso de involucramiento a la iniciativa de Pacto Global, a partir de las instrucciones Versión 2.0 que fueron dadas a los procesos de la Entidad, mediante memorando radicado No. 3-2019-13167 del 30/04/2019. De tal forma que como parte del acompañamiento del Grupo del Despacho del Contralor Auxiliar que viene liderando y coordinando el tema, fueron observados registros de actas correspondientes a mesas de trabajo con los procesos, para la elaboración del respectivo diagnóstico así: Acta No. 8 del 08/05/2019 con el Proceso de Gestión Administrativa y Financiera;  Acta No. 9 del 09/05/2019 con el Proceso de Direccionamiento Estratégico; Acta No. 10 del 10/05/2019 con el Proceso de Gestión Jurídica; Acta No. 11 del 10/05/2019 con el Proceso de Participación Ciudadana y Comunicación con Partes Interesadas; Acta No. 12 del 14/05/2019 y No. 15 del 13/06/2019  con el Proceso de Gestión del Talento Humano; Acta No. 13 del 14/05/2019 y No. 14 del 04/06/2019 con el Proceso de Evaluación y Mejora; Acta No. 13 A del 27/05/2019 Proceso de Gestión de Tecnologías de la Información y Acta No. 18 del 01/08/2019  con el Proceso de Gestión Jurídica.
Asi mismo, fueron observadas las Actas No. 16 del 13/06/2019; No. 17 del 30/06/2019 y No. 22 del 30/08/2019 del Equipo de Pacto Global de la Entidad, en las cuales se realizó seguimiento a la elaboración del Informe de "Diagnóstico de Sostenibilidad" en el marco del Proceso de Adhesión a la Iniciativa de Pacto Global.
Por tanto, como parte de las actividades del cronograma en mención, se registran avances en:
5.1 Diagnóstico por proceso de apoyo: Se dispone de los respectivos Diagnóstico por Procesos;
5.2 Consolidación Diagnóstico preliminar: Se cuenta el consolidado del Diagnóstico Preliminar;
5.5 Formulación de actividades a programar para complementación - Plan de Trabajo 2019 (extrae la información para confirmar que acciones y en qué planes se incorporan): Se evidenció documento que contiene las acciones de mejora identificadas en algunos procesos, sobre las cuales debe trabaja cada proceso.
5.6 Consolidación Actividades - Plan de Trabajo Pacto Global: Fue evidenciado documento de consolidación del informe de Sostenibilidad de la Entidad, el cual presenta el esquema general del informe.
10. Permanente campaña de difusión en Noticontrol / Ecard:  En lo concerniente a este particular se observó que en los Noticontroles Edición No. 3980 del 03/05/2019; Edición No. 3981 del 06/05/2019; Edición No. 3982 del 07/05/2019;  Edición No. 3996 del 27/05/2019; Edición No. 4010 del 17/06/2019; Edición No. 4013 del 20/06/2019; Edición No. 4017 del 27/06/2019; Edición 4020 del 03/07/2019 y Edición No. 4021 del 04/07/2019 entre otros, se continua con la divulgación entre los funcionarios  de publicaciones con información referente a la Iniciativa de Pacto Global.</t>
    </r>
    <r>
      <rPr>
        <b/>
        <sz val="10"/>
        <rFont val="Arial"/>
        <family val="2"/>
      </rPr>
      <t xml:space="preserve">
</t>
    </r>
    <r>
      <rPr>
        <sz val="10"/>
        <color rgb="FFFF0000"/>
        <rFont val="Arial"/>
        <family val="2"/>
      </rPr>
      <t xml:space="preserve">
</t>
    </r>
  </si>
  <si>
    <r>
      <t>Verificación agosto 31 de 2019:</t>
    </r>
    <r>
      <rPr>
        <sz val="10"/>
        <color theme="1"/>
        <rFont val="Arial"/>
        <family val="2"/>
      </rPr>
      <t xml:space="preserve"> 
Se verificó documento en construcción denominado "Cartilla Anticorrupción", la cual de acuerdo con lo observado en su contenido, desarrolla aspectos relacionados con la Responsabilidad vista desde distintos ámbitos, a saber: Fiscal, Disciplinaria, Civil, Penal, Delitos contra la Administración Pública.   
</t>
    </r>
    <r>
      <rPr>
        <b/>
        <sz val="10"/>
        <color theme="1"/>
        <rFont val="Arial"/>
        <family val="2"/>
      </rPr>
      <t xml:space="preserve">
</t>
    </r>
  </si>
  <si>
    <t>Adelantar el proceso de adhesión a la iniciativa del Pacto Global de las Naciones Unidas.
Si:   100%         No :0%      
                                                                                                                                                                                                                                                                                                                                                                                                                                                                                                                                                                                                                                                                                                                                                                                                                                                                                                                                                                                                                                                                                                                                                                                                                                                                                                                                                                                                                                                                         Nº. de actividades ejecutadas para el proceso de adhesión  a la iniciativa del Pacto Global de las Naciones Unidas con el fin de general el Informe de Diagnostico de Sostenibilidad con Metodología Estándares GRI-vigencia 2018 de la Contraloría de Bogotá, D.C * 100 / Nº. de actividades ejecutadas para el proceso de adhesión  a la iniciativa del Pacto Global de las Naciones Unidas con el fin de general el Informe de Diagnostico de Sostenibilidad con Metodología Estándares GRI-vigencia 2018 de la Contraloría de Bogotá, D.C.</t>
  </si>
  <si>
    <t>Es necesario que se revise y se ajuste indicador
 " Nº. de actividades ejecutadas para el proceso de adhesión  a la iniciativa del Pacto Global de las Naciones Unidas(...)" , dado que no quedó adecuadamente formulado, el numerador es igual al  denominador.</t>
  </si>
  <si>
    <r>
      <rPr>
        <b/>
        <sz val="9"/>
        <rFont val="Arial"/>
        <family val="2"/>
      </rPr>
      <t>Verificación agosto 31 de 2019:</t>
    </r>
    <r>
      <rPr>
        <sz val="9"/>
        <rFont val="Arial"/>
        <family val="2"/>
      </rPr>
      <t xml:space="preserve"> 
Fue constatada el acata Nº 13 del 21/08/2019, en al cual se realizó el seguimiento al avance de los informes obligatorios, estructurales y pronunciamientos PAE 2019.
Subdirección de Estudios Económicos y Fiscales:
Comportamiento de la oferta de vivienda en el Distrito Capital informe terminado el 25/07/2019, se verificó que realizaron 4 actas de seguimiento entre ellas acta Nº 3 del 30/04/2019 y 4 del 31/05/2019
Avances en el cumplimiento de la Sentencia Río Bogotá, informe que se encuentra en ejecución. en la carpeta del informe se evidenciaron 4 actas de seguimiento la última Nª4 del 30/04/2019; en actas de reunión de la Dirección se observó que en la numero  11 del 22/07/2019 se aprobó la ampliación del termino para la entrega de este informe (13/1172019) y el acta Nº 13 del  21/08/2019 se realizó seguimiento por parte de la Dirección.
Subdirección de Evaluación de Política Pública
Evaluación de los resultados de la Gestión Fiscal de la Administración Distrital y el Plan de Desarrollo. En la carpeta se evidenciaron dos actas de seguimiento la última del 26/03/2019.y la última planilla de seguimiento del 28/05/2019.
Plan Territorial de Salud Pública – Nuevo modelo de atención y énfasis en condiciones no transmisibles (crónicas). 5 planillas de seguimiento la última del 28/08/2019 y una acta del 28/03/2019.
Subdirección de Estadística y Análisis Presupuestal y Financiero.
Ejecución Presupuestal 2018: tiene planilla con el registro de seguimiento ( 8 en total)  del 27/02/2019 al 03/04/2019,
Cuenta General del Presupuesto y del Tesoro del Distrito Capital: acta de seguimiento Nº 2 del 09/07/2019, acta Nº 3 de seguimiento 23/07/2019 
</t>
    </r>
  </si>
  <si>
    <r>
      <rPr>
        <b/>
        <sz val="9"/>
        <rFont val="Arial"/>
        <family val="2"/>
      </rPr>
      <t xml:space="preserve">
Seguimiento agosto de 2019
DRI. 
</t>
    </r>
    <r>
      <rPr>
        <sz val="9"/>
        <color theme="1"/>
        <rFont val="Arial"/>
        <family val="2"/>
      </rPr>
      <t>En el segundo cuatrimestre  la Dirección de Reacción Inmediata no adelantó Visitas de Control Fiscal. Para efectos de datos acumulados se toman los reportados en el primer cuatrimestre de 2019.</t>
    </r>
  </si>
  <si>
    <r>
      <rPr>
        <b/>
        <sz val="9"/>
        <rFont val="Arial"/>
        <family val="2"/>
      </rPr>
      <t>Dirección Desarrollo Económico.</t>
    </r>
    <r>
      <rPr>
        <sz val="9"/>
        <color rgb="FFFF0000"/>
        <rFont val="Arial"/>
        <family val="2"/>
      </rPr>
      <t xml:space="preserve">
</t>
    </r>
    <r>
      <rPr>
        <sz val="9"/>
        <rFont val="Arial"/>
        <family val="2"/>
      </rPr>
      <t xml:space="preserve">
En acta  de Comité Técnico Nos. 05 Aprobación Informe Preliminar Auditoría de Desempeño Código 195, se aprobaron 10 observaciones administrativas de las cuales 5 tenían presunta incidencia disciplinaria 
Acta  de Comité Técnico Nos. 07,  Aprobación Informe Definitivo Auditoría de Desempeño Código 195, se aprobaron 10  hallazgos administrativos de los cuales  5 quedaron con presunta incidencia disciplinaria.
Acta  de Comité Técnico Nos. 10 Aprobación Informe Preliminar Auditoría de Regularidad Código 196, se aprobaron 28 observaciones administrativas de las cuales 17 tenían presunta incidencia disciplinaria y 3 Fiscales por $274,181,463
Acta  de Comité Técnico Nos. 13,  Aprobación Informe Definitivo Auditoría de Regularidad Código 196, se aprobaron 25  hallazgos administrativos de los cuales  11 quedaron con presunta incidencia disciplinaria y 3 Fiscales por $214,478,639
Acta  de Comité Técnico Nos. 09 Aprobación Informe Preliminar Auditoría de Regularidad Código 197, se aprobaron 46 observaciones administrativas de las cuales 20 tenían presunta incidencia disciplinaria y 4 Incidencia Fiscal $ 38,288,514 
Acta  de Comité Técnico Nos. 14,  Aprobación Informe Definitivo Auditoría de Regularidad Código 197, se aprobaron 44  hallazgos administrativos de los cuales  17 quedaron con presunta incidencia disciplinaria y 1 Fiscal por $ 26,251,385
Acta  de Comité Técnico No. 24  Aprobación Informe Preliminar Auditoría de Desempeño Código 198, se aprobaron 13 observaciones administrativas de las cuales 7 tenían presunta incidencia disciplinaria y 2 con incidencia fiscal por $7.616,286.
Acta  de Comité Técnico No. 25,  Aprobación Informe Definitivo Auditoría de Desempeño Código 198, se aprobaron 11  hallazgos administrativos de los cuales  2 quedaron con presunta incidencia disciplinaria y 1 con incidencia fiscal por $2.751,681.
Acta  de Comité Técnico No. 27,  Aprobación Informe Preliminar Auditoría de Desempeño Código 219, se aprobaron 5 observaciones administrativas de las cuales 4 tenían presunta incidencia disciplinaria y 3 con incidencia fiscal por valor de $123.029.989. 
Acta  de Comité Técnico No. 31,  Aprobación Informe Definitivo Auditoría de Desempeño Código 219, se aprobaron 5  hallazgos administrativos de los cuales  2 quedaron con presunta incidencia disciplinaria.
Acta  de Comité Técnico No. 28, Aprobación Informe Preliminar Auditoría de Desempeño Código 199, se aprobaron 11 observaciones administrativas de las cuales 4 tenían presunta incidencia disciplinaria 
Acta  de Comité Técnico Nos. 33,  Aprobación Informe Definitivo Auditoría de Desempeño Código 199, se aprobaron 11  hallazgos administrativos de los cuales  3 quedaron con presunta incidencia disciplinaria.
Acta  de Comité Técnico Nos. 29 Aprobación Informe Preliminar Auditoría de Desempeño Código 200, se aprobaron 8 observaciones administrativas de las cuales 6 tenían presunta incidencia disciplinaria y 1 con incidencia fiscal por $18.507.500.
Acta de Comité Técnico Nos. 32,  Aprobación Informe Definitivo Auditoría de Desempeño Código 200, se aprobaron 7  hallazgos administrativos de los cuales  5 quedaron con presunta incidencia disciplinaria y 1 con incidencia Fiscal por $ 18.507.500.
Cada uno de los funcionarios intervinientes Director, Asesora, gerentes, auditores y contratista, (37) diligenciaron los anexos de Declaración de Independencia para las auditorías iniciadas entre el 2 de enero al 31 de agosto de 2019, para un total de 112. 
</t>
    </r>
  </si>
  <si>
    <t>NA</t>
  </si>
  <si>
    <t>En el acta de No. 25 se evidenció que la fecha del Acta no corresponde a la fecha de reunión que se indica en el desarrollo temático del punto uno (1).</t>
  </si>
  <si>
    <r>
      <rPr>
        <b/>
        <sz val="9"/>
        <rFont val="Arial"/>
        <family val="2"/>
      </rPr>
      <t>Dirección Integración Social</t>
    </r>
    <r>
      <rPr>
        <sz val="9"/>
        <color theme="1"/>
        <rFont val="Arial"/>
        <family val="2"/>
      </rPr>
      <t xml:space="preserve">
1) En mesa de trabajo se aprueban las observaciones que posteriormente se configuran en hallazgos de auditoría, los cuales se aprueban en comité técnico y se verifica que cumplan con los atributos requeridos (criterio, condición, causa y efecto)
Hallazgos que cumplen atributos: 68 administrativos, 24 disciplinarios, 15 fiscales por $7.833.505.854
Auditoría regularidad SDIS: 58 administrativos, 20 disciplinarios y 13 fiscales por $7.829.234.632
Auditoría Desempeño IDIPRON: 10 administrativos, 4 disciplinarios y 2 fiscales $4.271.222
2) Al iniciar y durante el desarrollo de los procesos auditores, según las novedades de talento humano, se diligencian las declaraciones de independencia como herramienta para asegurar la objetividad y la no existencia de conflictos para realizar la auditorìa por parte del personal asignado a la misma
Visita Fiscal SDIS código 512: Declaraciones de Independencia:5
Auditoría Desempeño IDIPRON código 56: 12 declaraciones de independencia
Auditoría Desempeño SDIS código 57: Declaraciones suscritas: 8
Auditoría Desempeño SDIS código 58: Declarlaciones suscritas: 9
Total Declaraciones: 34</t>
    </r>
  </si>
  <si>
    <t xml:space="preserve">Se debe colocar en el objetivo de cada una de las actas el número de la auditoría a la que esta misma hace referencia </t>
  </si>
  <si>
    <t xml:space="preserve">Verificación agosto 31 de 2019: 
1- Acta de comité técnico No 17 de fecha 28 de Mayo de 2019 de la auditoría de Regularidad No. 55 al SDIS Secretaria Distrital de Integración Social, cuyo objeto es  validar Observaciones en el informe preliminar. Se encuentra que se analizan las observaciones y como resultado quedan 66   Administrativas, que se plasma en dicha acta la caracterización del producto que cumplen con     criterio, condición, causa y efecto.
2- Acta No 21 del 14-06-19, cuyo objetivo es Validar informe Final auditoría de Regularidad código No. 55 PAD 2019. Ante el SDIS. Se encuentra que quedan 58 Hallazgos Administrativos, se analiza y plasma en dicha acta la caracterización de los hallazgos que cumplen con los criterios, condición, causa y efecto.
3- Acta No. 23 del 25-06-2019, revisión y Aprobación del informe de Visita Control Fiscal código 512   ante la SDIS F. NO se encuentra observaciones Administrativas. 
4- Acta No. 24 del 26-06-19, auditoría de Desempeño No. 56 ante el IDIPRON Instituto Distrital para la Protección de la Niñez y la Juventud, cuyo objetivo es la revisión y Aprobación del informe Preliminar, en dicha acta   contiene 1O Observaciones Administrativas, se analizan y plasman la caracterización del hallazgo como criterio condición causa y efecto.
5- Acta No. 28 del 09-07-2019 auditoría de Desempeño No. 56, cuyo objetivo es Revisión y Aprobación del informe Final ante el IDIPRON   Instituto Distrital para la Protección de la Niñez y la Juventud. Se encuentra que quedan 10 Hallazgos Administrativos, que se analiza y plasma en dicha acta la caracterización del producto que cumplen con criterio, condición, causa y efecto.
Como resultado de la auditoría al seguimiento del mapa de Riesgos a esta dirección concluimos que las actas relacionadas anteriormente se encuentran con lo plasmado en el Monitoreo de las acciones, 68 Hallazgos Administrativos. Estas están debidamente diligenciadas y firmadas por los participantes, por el presidente y el secretario.
DECLARACIONES DE INDEPENDENCIA.
Se encuentra que, en las auditorías existen los siguientes documentos soportes; Declaraciones de Independencia así:
Desempeño No. 56, IDIPRON, 10 Declaración de Independencia
Visita Control Fiscal No. 512 SDIS, 5 Declaraciones de Independencia
Regularidad No. 55, SDIS; 18 Declaraciones de Independencia
Como resultado de la visita y seguimiento al mapa de riesgos segundo cuatrimestre se evidencian 33 documentos Declaraciones de Independencia, debidamente diligenciados y firmados por las personas asignadas para realizar dichas auditorías, reposan en los archivos físicos de cada una de las auditorías, y en la intranet de la entidad en el módulo Trazabilidad.
</t>
  </si>
  <si>
    <t xml:space="preserve">En el análisis de esta auditoría de regularidad No.65 se encuentran los atributos  de los hallazgos analizados en la misma.
En el acta No. 30 no se encuentran los atributos que deben tener los hallazgos </t>
  </si>
  <si>
    <t>En la auditoría de Regularidad No. 55 ante el SDIS se  evidencia que los documentos  declaraciones de independencia en los folios 55, 56,57,58,59,60,62,63,65,140,  y 189  aparecen con vigencia en blanco o con XXXX, el  las declaraciones de los folios 141, 164, 207 tienen vigencia 2018, la declaración del folio 165 de la hoja de control esta en el folio 164.</t>
  </si>
  <si>
    <r>
      <rPr>
        <b/>
        <sz val="9"/>
        <rFont val="Arial"/>
        <family val="2"/>
      </rPr>
      <t>Dirección de Seguridad</t>
    </r>
    <r>
      <rPr>
        <sz val="9"/>
        <rFont val="Arial"/>
        <family val="2"/>
      </rPr>
      <t xml:space="preserve">
Se determinaron Hallazgos que cumplen con los atributos:
Auditoría de Regularidad No. 161 ante la Secretaría Distrital de Seguridad, Convivencia y Justicia -SDSCJ: dos (2) hallazgos disciplinarios, un (1) hallazgo fiscales por valor de $39.721.605 para un total de veinte (20) hallazgos administrativos, aprobados mediante Acta de comité técnico No. 14 del 17 de junio de 2019. 
Auditoría de Desempeño No. 164 ante la Unidad Administrativa Especial Cuerpo Oficial de Bomberos – UAECOB: dos (2) hallazgos disciplinarios, un (1) hallazgo fiscales por valor de $248.153.755,46 para un total de cuatro (4) hallazgos administrativos, aprobados mediante Acta de comité técnico No. 18 de 24 de julio de 2019.
En conclusión se determinaron (24) hallazgos administrativos (2) de ellos con incidencia fiscal y (4) con incidencia disciplinaria. Todos cumplieron con los atributos.
Declaraciones: 
Verificación de Declaraciones de independencia y conflicto de intereses así:
Auditoría de Desempeño No. 163 ante la Secretaría Distrital de Seguridad, Convivencia y Justicia –SDSCJ: formatos diligenciados (17/17) auditores.
Auditoría de Desempeño No. 162 ante la Unidad Administrativa Especial Cuerpo Oficial de Bomberos – UAECOB: formatos diligenciados (16/16) auditores.
Visita de Control Fiscal No. 515  ante la Secretaría Distrital de Seguridad, Convivencia y Justicia –SDSCJ: formatos diligenciados (6/6) auditores.
En conclusión se diligenciaron (39) anexos de declaración de independencia, para (39) personas que ejecutaron las auditorías.</t>
    </r>
  </si>
  <si>
    <r>
      <rPr>
        <b/>
        <sz val="9"/>
        <color theme="1"/>
        <rFont val="Arial"/>
        <family val="2"/>
      </rPr>
      <t xml:space="preserve">Verificación agosto 31 de 2019: </t>
    </r>
    <r>
      <rPr>
        <sz val="9"/>
        <color theme="1"/>
        <rFont val="Arial"/>
        <family val="2"/>
      </rPr>
      <t xml:space="preserve">
Revisado los expedientes de las auditorías códigos No. 161 y No. 164 PAD 2019 se constató que se aprobaron en las actas de comité técnico No. 14 del 17 de junio de 2019 (20 hallazgos administrativos de los cuales 2 son con incidencia disciplinaria y 1 fiscal por $39.721.605) y acta No. 18 del 24 de julio de 2019 (4 hallazgos administrativos de los cuales 2 son con incidencia disciplinaria y 1 fiscal $245.153.755,46), en conformidad a la revisión técnica de cada uno de ellos cumpliendo con los atributos de criterio, condición, causa y efecto. Debidamente firmadas por el Director y Asesor de la dependencia en su condición de Presidente y secretario, de las mismas, respectivamente.
Los expedientes correspondientes a los papeles de trabajo de las auditorías de desempeño códigos No. 163, 164 y Visita Control Fiscal No. 515 dan cuenta que participaron en ellas 39 funcionarios, incluyendo grupo directivo, asesores, profesionales especializados y universitarios y contratistas de apoyo; cada uno de ellos allego al expediente la declaración de independencia y conflictos de intereses debidamente firmada.
</t>
    </r>
  </si>
  <si>
    <r>
      <rPr>
        <b/>
        <sz val="9"/>
        <color theme="1"/>
        <rFont val="Arial"/>
        <family val="2"/>
      </rPr>
      <t xml:space="preserve">Dirección Cultura Recreación y Deporte 
</t>
    </r>
    <r>
      <rPr>
        <sz val="9"/>
        <color theme="1"/>
        <rFont val="Arial"/>
        <family val="2"/>
      </rPr>
      <t xml:space="preserve">
1) En mesa de trabajo se aprueban las observaciones que posteriormente se configuran en hallazgos de auditoría, los cuales se aprueban en comité técnico y se verifica que cumplan con los atributos requeridos (criterio, condición, causa y efecto)
Hallazgos que cumplen atributos de mayo a agosto de 2019:       
80  administrativos, 47 disciplinarios,   7 fiscales por $     604.125.288 y penales 3
Hallazgos que cumplen los atributos de enero a abril del 2019:  
33 administrativos, 21 disciplinarios,   8 fiscales por $6.234.527.886 y penales  3
Total de Hallazgos de enero a agosto de 2019 que cumplen los atributos:
113 administrativos, 68 disciplinarios,  15 fiscales por $6.838.653.174  y penales 6
La validación de los atributos de las observaciones y/o hallazgos se evidencian en:
Acta 21 del 15-5-2019 SDCRD VISITA IF PRELIMINAR Y FINAL
Acta 25 del 6-6-2019 IDRD REGUALR IF PRELIMINAR
Acta 27 del 18-6-2019 IDRD REGULAR IF FINAL 
Acta 28 del 26-6-2019 FUGA REGULAR IF PRELIMINAR
Acta 29 del 9-7-2019 FUGA REGULAR IF FINAL
Acta 33 del 8-8-2019 IDPC REGULAR  IF PRELIMINAR
Acta 34 del 20-8-2019 IDPC REGULAR IF FINAL
Acta 35 del 28-8-2019 OFB REGULAR APROBACION OBSERVACIONES
Acta 36 del 30-8-2019 IDRD DESEMPEÑO APROBACIÓN OBSERVACIONES
2) Al iniciar y durante el desarrollo de los procesos auditores, se diligencian las declaraciones de independencia como herramienta para asegurar la objetividad y la no existencia de conflictos para realizar la auditorìa por parte del personal asignado a la misma.
Total Declaraciones suscritas de mayo a agosto de 2018: 68, así:
Regularidad - IDRD     código. 209:   se diligenció 1 Declaración  de Independencia
Visita Fiscal - SDCRD  código 511: Declaraciones de Independencia: 4
Regularidad - OFB      código  220: Declaraciones de Independencia 12
Regularidad - IDPC    código  211: Declaraciones independencia: 14
Auditoría Desempeño SDCRD código 214: Declaraciones independencia: 11
auditoría Desempeño IDRD código 213. Declaración de independencia:  15
auditoría Regularidad OFB código 212: Declaración de Independencia: 11
</t>
    </r>
  </si>
  <si>
    <r>
      <rPr>
        <b/>
        <sz val="9"/>
        <rFont val="Arial"/>
        <family val="2"/>
      </rPr>
      <t>Dirección Movilidad:</t>
    </r>
    <r>
      <rPr>
        <sz val="9"/>
        <rFont val="Arial"/>
        <family val="2"/>
      </rPr>
      <t xml:space="preserve">
1) Se culmino 4 auditorías de Regularidad , TRANSMILENIO -SECRETARIA DE MOVILIDAD-IDU-EMPRESA METRO DE BOGOTA.en la cual se configuraron un total de 132 hallazgos Administrativos de los cuales 87 con incidencia disciplinaria y 5 con incidencia Fiscal.
2)en las 4 auditorías se diligenciaron  68 Anexos, incluyendo en ellos directivos, auditores , contratistas y pasantes. </t>
    </r>
  </si>
  <si>
    <r>
      <rPr>
        <b/>
        <sz val="9"/>
        <rFont val="Arial"/>
        <family val="2"/>
      </rPr>
      <t>Dirección Jurídica.</t>
    </r>
    <r>
      <rPr>
        <sz val="9"/>
        <rFont val="Arial"/>
        <family val="2"/>
      </rPr>
      <t xml:space="preserve">
GESTIÓN: 1. Hallazgos que cumplen atributos:
Se revisó y verificó en el informe final de la auditoría de desempeño código 6, el tema de cumplimiento con los atributos de configuración del hallazgo. Actas de Comité Técnico  
*Acta No 7 de fecha 10 de junio 2019 
El total de hallazgos son: 5 Administrativos, 3 con presunta incidencia disciplinaria.
2. Declaración de independencia y conflicto de intereses:
El número de auditores entre Gerente, auditores y contratistas que han suscrito Declaraciones de independencia son según cada auditoría terminada o en ejecución: auditoría Terminada Código 06, es de 10
</t>
    </r>
  </si>
  <si>
    <r>
      <t xml:space="preserve">
</t>
    </r>
    <r>
      <rPr>
        <b/>
        <sz val="9"/>
        <rFont val="Arial"/>
        <family val="2"/>
      </rPr>
      <t xml:space="preserve">Seguimiento agosto de 2019
</t>
    </r>
    <r>
      <rPr>
        <sz val="9"/>
        <rFont val="Arial"/>
        <family val="2"/>
      </rPr>
      <t xml:space="preserve">
En el período de análisis de realizó la tercera reunión general de seguimiento al avance del PAE 2019 como consta en el Acta No. 13 del 21 de agosto de 2019. Los informes  obligatorios, estudios estructurales y pronunciamientos terminados (10) y en proceso (14) tienen sus respectivos seguimientos por parte del Subdirector, en cumplimietno del Plan deTrabajo (Cronograma).  Indicador 24/27</t>
    </r>
  </si>
  <si>
    <r>
      <rPr>
        <b/>
        <sz val="9"/>
        <color theme="1"/>
        <rFont val="Arial"/>
        <family val="2"/>
      </rPr>
      <t xml:space="preserve">
Verificación agosto 31 de 2019: </t>
    </r>
    <r>
      <rPr>
        <sz val="9"/>
        <color theme="1"/>
        <rFont val="Arial"/>
        <family val="2"/>
      </rPr>
      <t xml:space="preserve">
• Se evidenció que en acta de comité técnico No. 7, se realizó el análisis de los hallazgos 5 Administrativos, 3 con presunta incidencia disciplinaria y se verificó que estos cumplan con los atributos de configuración del hallazgo como son: condición, criterio, causa y efecto.
• Se evidenció en el aplicativo de trazabilidad, oficio de declaración de independencia de los auditores asignados a la auditoría de desempeño código No. 6
</t>
    </r>
  </si>
  <si>
    <r>
      <rPr>
        <b/>
        <sz val="9"/>
        <rFont val="Arial"/>
        <family val="2"/>
      </rPr>
      <t xml:space="preserve">Verificación agosto 31 de 2019: </t>
    </r>
    <r>
      <rPr>
        <sz val="9"/>
        <rFont val="Arial"/>
        <family val="2"/>
      </rPr>
      <t xml:space="preserve">
1- La auditoría de regularidad No. 64 a Transmilenio, aprobada mediante acta de comité técnico No. 21 de fecha 19-06-2019, se evidencian 44 hallazgos presunta incidencia administrativa y 33 hallazgos con presunta incidencia disciplinaria, y se encuentra analizados los hallazgos con sus atributos de; criterio, condición, causa y efecto. 
2- En la Auditoría de regularidad No. 65 ante la secretaria de Movilidad, aprobada mediante acta de comité técnico No. 21 de fecha 19-06-2019,  donde se analizan 20 hallazgos con presunta incidencia administrativa, 17 hallazgos con presunta incidencia disciplinaria y 1 hallazgo con presunta incidencia fiscal por valor de $23.367.909.657 pesos. En el análisis de esta auditoría y en el acta NO se encuentran los atributos de los hallazgos analizados.
3- Acta de comité técnico No. 23 del 25-06-2019, donde se aprueba el informe final, se encuentran analizados 42 hallazgos con presunta incidencia administrativa, 18 hallazgos con incidencia disciplinaria, el gestor de calidad hace aclaración que los atributos de los hallazgos se encuentran inmersos en el acta No. 22 de 19-06-2019 donde se analiza la auditoría de Regularidad No. 66. Se reactiva el comité Directivo en el punto 3 “presentación y aprobación del informe preliminar” se expone y plasman las características de los hallazgo; criterio, condición, causa y efecto.
4- Acta No 30 del 26-08-2019 cuyo objetivo es presentación y aprobación del informe final de auditoría de regularidad No. 67 ante la empresa metro de Bogotá., donde se encuentran analizados 29 hallazgos con presunta incidencia Administrativa, 19 hallazgos con presunta incidencia disciplinaria, 3 hallazgos con presunta incidencia penal, 4 hallazgos con presunta incidencia fiscal por un valor de $1.005.738.198.
Como resultado de la auditoría al seguimiento del mapa de Riesgos a esta dirección concluimos que las actas relacionadas anteriormente se encuentran con lo plasmado en el Monitoreo de las acciones, que están debidamente diligenciadas y firmadas por los participantes de cada una de las dependencias, por el presidente y secretario.
DECLARACIONES DE INDEPENDENCIA.
Se encuentra que en las auditorías existen los siguientes documentos soportes Declaraciones de Independencia así:
Regularidad No. 64 Transmilenio 18 Declaraciones de Independencia
Regularidad No. 65 SDM, 16 Declaraciones de Independencia
Regularidad No. 66 IDU, 21 Declaraciones de Independencia
Regularidad No. 67 Metro Bogotá, 15 Declaraciones de Independencia.
Como resultado de la visita y seguimiento al mapa de riesgos segundo cuatrimestre se evidencian 68 documentos declaraciones de independencia, debidamente diligenciados y firmados por las personas asignadas para realizar dichas auditorías, reposan en los archivos físicos de cada una de las auditorías, y en la intranet de la entidad en el módulo Trazabilidad.
</t>
    </r>
  </si>
  <si>
    <r>
      <rPr>
        <b/>
        <sz val="9"/>
        <color theme="1"/>
        <rFont val="Arial"/>
        <family val="2"/>
      </rPr>
      <t xml:space="preserve">Verificación agosto 31 de 2019: </t>
    </r>
    <r>
      <rPr>
        <sz val="9"/>
        <color theme="1"/>
        <rFont val="Arial"/>
        <family val="2"/>
      </rPr>
      <t xml:space="preserve">
Teniendo en cuenta que la presente auditoría interna corresponde al segundo cuatrimestre del año en curso, se corroboro la siguiente información:
• En el punto siete (7) de acta No. 25 con fecha 19-06-2019, correspondiente a la auditoría de Desempeño No. 198, se verificó que los hallazgos cumplan con los atributos de configuración del hallazgo como son: condición, criterio, causa y efecto.
• En el punto siete (7) de acta No. 31 con fecha 15-07-2019, correspondiente a la auditoría de Desempeño No. 219, se verificó que los hallazgos cumplan con los atributos de configuración del hallazgo como son: condición, criterio, causa y efecto.
• En el punto siete (7) de acta No. 32 con fecha 15-07-2019, correspondiente a la auditoría de Desempeño No. 200, se verificó que los hallazgos cumplan con los atributos de configuración del hallazgo como son: condición, criterio, causa y efecto.
• En el punto siete (7) de acta No. 33 con fecha 15-07-2019, correspondiente a la auditoría de Desempeño No. 199, se verificó que los hallazgos cumplan con los atributos de configuración del hallazgo como son: condición, criterio, causa y efecto.
</t>
    </r>
  </si>
  <si>
    <r>
      <t xml:space="preserve">
</t>
    </r>
    <r>
      <rPr>
        <b/>
        <sz val="9"/>
        <color theme="1"/>
        <rFont val="Arial"/>
        <family val="2"/>
      </rPr>
      <t xml:space="preserve">Verificación agosto 31 de 2019: </t>
    </r>
    <r>
      <rPr>
        <sz val="9"/>
        <color theme="1"/>
        <rFont val="Arial"/>
        <family val="2"/>
      </rPr>
      <t xml:space="preserve">
1- Acta de comité técnico No 25 de fecha 6 de Junio de 2019 de la auditoría de Regularidad No. 209 al IDRD, validar Observaciones en el informe preliminar.se encuentra que se analizan las observaciones y como resultado quedan 34   Administrativas, se analiza y plasma en dicha acta la caracterización del producto que cumplen con los criterios   como criterio condición causa y efecto.
2- Acta No 27 del 18-06-19 ante el IRD auditoría Regularidad código No. 209 PAD 2019. Validar informe Final. Se encuentra que quedan 34 Hallazgos Administrativos, se analiza y plasma en dicha acta la caracterización del producto que cumplen con los criterios   como criterio condición causa y efecto.
3- Acta No. 28 del 26 de Junio de 2019, Validar informe preliminar ante la FUGA Fundación Gilberto Álzate Avendaño. Se encuentra que quedan 15 observaciones Administrativas, se analiza y plasma en dicha acta la caracterización del producto que cumplen con los criterios   como criterio condición causa y efecto.
4- Acta No. 29 del 09-07-19 de  Junio de 2019, cuyo objetivo es   Validar  informe Final,  ella  contiene 15  Hallazgos  Administrativas , se analizan y plasman en dicha acta la caracterización del producto que cumplen con los criterios   como criterio condición causa y efecto.
5- Acta No. 33 del 08-09 de 2019 cuyo objetivo; Validar informe preliminar ante la IDPC Instituto Distrital de Patrimonio Cultural. Se encuentra que quedan 31 observaciones Administrativas, se analiza y plasma en dicha acta la caracterización del producto que cumplen con los criterios   como criterio condición causa y efecto.
6- Acta No. 34 del 20 de Agosto de 2019 cuyo objetivo.    Aprobar el   informe Final adelantada ante el IDPC, ella contiene 31 Hallazgos Administrativos, que se analizan y plasman en dicha acta la caracterización del producto que cumplen con las característica de; criterio condición causa y efecto.
7- Acta No. 35   de28- 08- 2019 cuyo objetivo. Validar informe preliminar ante la Orquesta Filarmónica de Bogotá OFB. Se encuentran analizadas y aprobadas 8 observaciones Administrativas, se plasma en dicha acta la caracterización del producto que cumplen con criterio, condición, causa y efecto.
8- Acta No.36 del 30 de  agosto de 2019, ; cuyo objetivo   Aprobar y Validar las Observaciones de la auditoría  Desempeño código 213  adelantada ante el IRD,  ella  contiene 17 Observaciones   Administrativas , se analizan y plasman en dicha acta la caracterización del producto que cumplen con las característica de; criterio condición causa y efecto.
Como resultado de la auditoría al seguimiento del mapa de Riesgos a esta dirección concluimos que las actas relacionadas anteriormente se encuentran con lo plasmado en el Monitoreo de las acciones, que están debidamente diligenciadas y firmadas por los participantes de cada una de las dependencias, por el presidente y secretario.
DECLARACIONES DE INDEPENDENCIA.
Se encuentra que en las auditorías existen los siguientes documentos soportes Declaraciones de Independencia así:
Regularidad No. 209, IDRD 1 Declaración de Independencia
Regularidad No. 511 SCRD, 4 Declaraciones de Independencia
Regularidad No. 220, FUGA; 12 Declaraciones de Independencia
Regularidad No.211 IDPC, 14 Declaraciones de Independencia.
Desempeño No. 214 SDCRD, 11 Declaraciones de Independencia.
Desempeño No. 213 IDRD, 15 Declaraciones de Independencia.
Regularidad No.212 OFB, 11 Declaraciones de Independencia.
Como resultado de la visita y seguimiento al mapa de riesgos segundo cuatrimestre se evidencian 68 documentos declaraciones de independencia,  debidamente diligenciados y firmados por las personas asignadas para realizar dichas auditorías, reposan en los archivos físicos de cada una de las auditorías, y en la intranet de la entidad en el módulo trazabilidad.
</t>
    </r>
  </si>
  <si>
    <r>
      <rPr>
        <b/>
        <sz val="9"/>
        <color theme="1"/>
        <rFont val="Arial"/>
        <family val="2"/>
      </rPr>
      <t>Dirección de Participación Ciudadana y Desarrollo Local.</t>
    </r>
    <r>
      <rPr>
        <sz val="9"/>
        <color theme="1"/>
        <rFont val="Arial"/>
        <family val="2"/>
      </rPr>
      <t xml:space="preserve">
Seguimiento a agosto de 2019: A la fecha se han enviado 295 hallazgos que cumplen con los atributos de 295 hallazgos contenidos en los informes finales. (Treinta (30) con incidencia fiscal en cuantía de $4.123.067.353,38, uno (1) con incidencia penal y ochenta y cuatro (84) con presunta incidencia disciplinaria.
Se han diligenciado 393 Anexos de "Declaración de independencia y conflicto de intereses" de un total de 163 auditores que ejecutan las auditorías previstas en el PAD *100 + Nivel Directivo + Contratistas.
Seguimientoa  abril de 2019: A la fecha se han enviado 159 hallazgos que cumplen con los atributos de 159 hallazgos contenidos en los informes finales. (Siete (7) con incidencia fiscal en cuantía de $718.129.615,46, cero (0) con incidencia penal y veintidós (22) con presunta incidencia disciplinaria.
Se han diligenciado 160 Anexos de "Declaración de independencia y conflicto de intereses" de un total de 160 auditores que ejecutan las auditorías previstas en el PAD *100 + Nivel Directivo + Contratistas.</t>
    </r>
  </si>
  <si>
    <t>295 hallazgos cumplen atributos /295 hallazgos en informes =100%
393 anexos declaraciones de independencia firmadas/163 auditores que ejecutan las auditorías previstas =100%</t>
  </si>
  <si>
    <r>
      <rPr>
        <b/>
        <sz val="9"/>
        <rFont val="Arial"/>
        <family val="2"/>
      </rPr>
      <t xml:space="preserve">Verificación agosto 31 de 2019: 
</t>
    </r>
    <r>
      <rPr>
        <sz val="9"/>
        <color theme="1"/>
        <rFont val="Arial"/>
        <family val="2"/>
      </rPr>
      <t xml:space="preserve">
Se confirmó que mediante las Acta de Comité Técnico N°13 del 25 de Abril de 2019,  N°15 del 29 de Abril de 2019, N° 21 del 04 de Junio de 2019, N°21A del 10 de Junio de 2019, N°28 Agosto 02 de 2019 se presentaron  295 hallazgos administrativos; que cumplen con los atributos de condición, criterio, causa y efecto  contenidos en cada uno de los  informes finales. (Treinta (30) con incidencia fiscal en cuantía de $4.123.067.353,38, uno (1) con incidencia penal y setenta y ocho (78) con presunta incidencia disciplinaria. Las respectivas actas se encuentran firmadas por el Jefe de la Dependencia y el secretario y las listas de participantes incluyen: Directivos, Gerentes Locales, integrantes del grupo auditor y funcionarios y contratistas que sirvieron de apoyo técnico.                                                                                                                                     Se revisaron los anexos de Declaración de Independencia y Conflictito de intereses de las auditorías a los 20 fondos de desarrollo locales correspondiente a este segundo cuatrimestre, incluyendo Directivos, Gerentes, Auditores y funcionarios y contratistas de apoyo, arrojando el siguiente resultado:
De Regularidad 265, Desempeño 297 para un total de 562
                            </t>
    </r>
  </si>
  <si>
    <t xml:space="preserve">
Se presentó una diferencia con relación a los hallazgos con incidencia disciplinaria, columna “Monitoreo de acciones por un total de 84” con relación a lo reportado a las Actas de Comité Técnico que fue de 78 hallazgos con presunta incidencia disciplinaria. Revisando la información de trazabilidad y los informes finales se comprueba que la cifra correcta corresponde a 78 hallazgos con presunta incidencia disciplinaria, tal como se puede confirmar en el aplicativo. La situación presentada se originó por un error de  trascripción.   Con relación a la Declaración de Independencia y conflicto de intereses, diferencia debido a los cambio en el número de Directivos y traslados de funcionarios.</t>
  </si>
  <si>
    <r>
      <rPr>
        <b/>
        <sz val="9"/>
        <color theme="1"/>
        <rFont val="Arial"/>
        <family val="2"/>
      </rPr>
      <t>Direccion de Hacienda</t>
    </r>
    <r>
      <rPr>
        <sz val="9"/>
        <color theme="1"/>
        <rFont val="Arial"/>
        <family val="2"/>
      </rPr>
      <t xml:space="preserve">
De conformidad con el PAD 2019, los informes finales de las auditorías culminadas en el segundo cuatrimestre  fueron comunicados a los respectivos sujetos de control, se verificóque  en la determinaciòn de los hallazgos èstos  cumplieran con los atributos de configuraciòn como son Condicion, criterio, causa y efecto..tal como se evidencia en las actas de Comite Tècnico de aprobaciòn de informes : 
SDH :Acta de Comitè Tècnico No 31 de Julio 3 de 2019. Hallazgos administrativos 33, incidencia fiscal 4,  presunta disciplinaria 20  
UAECD Acta de Comitè Tècnico No 28 de junio 17 de 2019 Hallazgos administrativos 24, incidencia fiscal 10, presunta disciplinaria 21 
FONCEP. Acta de Comitè Tècnico No 37 de julio 26 de 2019.Hallazgos administrativos 7, incidencia fiscal 2,  presunta disciplinaria  6  
LOTERIA DE BOGOTA. Acta de Comitè Tècnico No 36 de julio 26 de 2019.Hallazgos  administrativos 3, incidencia fiscal 2,  presunta disciplinaria 2.
En total de las anteriores auditorías 67 hallazgos administrativos de los cuales 20 con incidencia fiscal y 49 con presunta incidencia disciplinaria, con cumplimiento de atributos del hallazgo  
Respecto al diligenciamiento de las Declaraciòn de Independencia para las  anteriores  auditorìas  las mismas fueron diligenciadas por parte de los auditores, nivel directivo y contratistas,  ninguna de ellas presento conflicto de interès, Se relaciona a continuaciòn la auditoría y el nùmero de declaraciones de independecia diligenciadas. 
SDH :Reportado en cuatrimerte anterior 
UAECD. Reportado en cuatrimerte anterior 
FONCEP. Desempeño. Nivel Directivo 4, auditores 4, Contratistas 2. Total   10.  
LOTERIA DE BOGOTA  Desempeño. Nivel Directivo 4, auditores 5, Contratistas 1. Total   10.
En total se diligenciaron 20 Declaraciones de Independencia. 
Asì mismo, entre el junio y  agosto se iniciaron cinco (5) auditorías, una de Regularidad ante la Loteria de Bogotà, y 4 auditorías de Desempeño distribuidas una ante la UAECD, y tres ante la SDH,para las cuales se diligenciaron las siguientes Declaraciones de Independencia: 
LOTERIA DE BOGOTA.. Regularidad.  Nivel Directivo 4, auditores 8, Contratistas 1. Total 13
UAECD.. Inconsistencia Base Desempeño.  Nivel Directivo 4, auditores 5, Contratistas 3. Total 12
SDH- Pagos Predial Desempeño.  Nivel Directivo 4 , auditores 5, Contratistas 2. Total 11
SDH- Delineacion Urbana Desempeño.  Nivel Directivo 3, auditores 5 , Contratistas  2. Total . 10
SDH- omisos Vehìculos Desempeño.  Nivel Directivo 3, auditores 5, Contratistas 2. Total  10.
En total se diligenciaron 56 Declaraciones de Independencia.
Por lo tanto en el segundo cuatrimestre se diligenciaron un total de 76 Declaraciones de independencia asì: Nivel Directivo 26, auditores 37, contratistas 13.  </t>
    </r>
  </si>
  <si>
    <r>
      <rPr>
        <b/>
        <sz val="9"/>
        <color theme="1"/>
        <rFont val="Arial"/>
        <family val="2"/>
      </rPr>
      <t xml:space="preserve">Verificación agosto 31 de 2019: </t>
    </r>
    <r>
      <rPr>
        <sz val="9"/>
        <color theme="1"/>
        <rFont val="Arial"/>
        <family val="2"/>
      </rPr>
      <t xml:space="preserve">
Se verificó que en las Actas de Comité Técnico de aprobación de informe finales No 28. 31, 37, 36, consta la aprobación de los hallazgos con los atributos como son condición, criterio, causa y efecto, tal como se relacionan en el monitoreo. Que efectivamente cumplieron con esta condición los 67 hallazgos 
Se verificaron las declaraciones de indpendencia  en el cuatrimestre ,tanto en el aplicativo de trazabilidad como en los  expedientes de papeles de trabajo de la auditoría relacionadas en el monitoreo . 
</t>
    </r>
  </si>
  <si>
    <r>
      <rPr>
        <b/>
        <sz val="9"/>
        <rFont val="Arial"/>
        <family val="2"/>
      </rPr>
      <t>Dirección Gobierno.</t>
    </r>
    <r>
      <rPr>
        <sz val="9"/>
        <color theme="1"/>
        <rFont val="Arial"/>
        <family val="2"/>
      </rPr>
      <t xml:space="preserve">
Cuatrimestre 2 INDICADOR 1
Como consecuencia de las auditorías que culminaron durante el segundo cuatrimestre del 2019, la Dirección Sector Gobierno determinó los siguientes hallazgos:
• Auditoría de regularidad 11 realizada en el DADEP: treinta y dos (32) hallazgos administrativos, de los cuales cinco (5) tienen incidencia fiscal y once (11) disciplinaria. 
• Auditoría de regularidad 12 realizada en la SDG, veinticinco (25) hallazgos administrativos, uno (1) con incidencia fiscal y tres (3) disciplinaria. 
• Auditoría de regularidad 13 llevada a cabo ante el IDPAC, veinticuatro (24) hallazgos administrativos, de los cuales tres (3) tienen incidencia disciplinaria. 
• Informe final Visita Fiscal 510 realizada en la SDG, cuatro (4) hallazgos administrativos, de los cuales uno (1) tiene incidencia fiscal y dos (2) disciplinaria. 
• Informe final de la Visita Fiscal 513 ejecutada en el Concejo de Bogotá, cuatro (4) hallazgos administrativos.
Como se observa, a 31 de agosto de 2019 durante el segundo cuatrimestre se determinaron un total de ochenta y cinco (85) hallazgos administrativos, de los cuales seis (6) tienen incidencia fiscal y diecisiete (17) disciplinaria; para un total en el año de ochenta y nueve (89) hallazgos, los cuales cumplen con los atributos de condición, criterio, causa y efecto, según revisión registrada en actas de comité técnico de la Dirección.
INDICADOR 2. Cuatrimestre 2
A 31 de agosto de 2019 en cumplimiento del PAD 2019 se han ejecutado doce (12) auditorías, ocho (8) de las cuales ya finalizaron y cuatro (4) se encuentran en desarrollo; frente a las mismas durante el segundo cuatrimestre del año se han diligenciado las respectivas declaraciones de independencia como se enuncia a continuación:
Auditorías Finalizadas:
• De la visita fiscal 513 realizada en el Concejo de Bogotá: cinco (5).
Auditorías en ejecución:
• De la auditoría de desempeño código 14 que se está ejecutando en el Departamento Administrativo de la Defensoría del Espacio Público - DADEP: doce (12).
• De la auditoría de regularidad código 15 que se está llevando a cabo en la Secretaría General de la Alcaldía Mayor de Bogotá - SGAMB: catorce (14).
• De la auditoría de regularidad código 16 que inició en el Departamento Administrativo del Servicio Civil Distrital - DASCD: ocho (8).
• De la auditoría de desempeño código 18 que se está llevando a cabo en la Secretaría Distrital de Gobierno - SDG: siete(7).
Se observa que a 31 de agosto durante el segundo cuatrimestre se adicionaron cuarenta y seis (46) declaraciones de independencia correspondientes a los auditores que han sido asignados a cada una de las auditorías programadas en el PAD 2019, para un total de ciento dos (102) durante lo que lleva del año.  
</t>
    </r>
  </si>
  <si>
    <r>
      <rPr>
        <b/>
        <sz val="9"/>
        <color theme="1"/>
        <rFont val="Arial"/>
        <family val="2"/>
      </rPr>
      <t>Verificación agosto 31 de 2019: 
D</t>
    </r>
    <r>
      <rPr>
        <sz val="9"/>
        <color theme="1"/>
        <rFont val="Arial"/>
        <family val="2"/>
      </rPr>
      <t xml:space="preserve">e acuerdo con las Actas de Comité Técnico evidenciadas, los hallazgos incluidos en los cinco (5) informes finales aprobados, producto de las auditorías terminadas en el segundo cuatrimestre de 2019, cumplen con los elementos de condición, criterio, causa y efecto, como se observa:
*Auditoría de Regularidad cód.11 - Departamento Administrativo de la Defensoría del Espacio Público DADEP: 22 hallazgos administrativos, 11 disciplinarios y 5 fiscales. Se encuentran diligenciadas las declaraciones de independencia de los 14 servidores públicos que intervinieron en la auditoría, incluyendo contratistas, gerente y auditores. 
*Auditoría de Regularidad cód.12 - Secretaría Distrital de Gobierno: 19 hallazgos administrativos y 2 disciplinarios. Se encuentran diligenciadas y firmadas las declaraciones de independencia de los 13 servidores públicos que intervinieron en la auditoría, incluyendo contratistas, gerente y auditores.
*Auditoría de Regularidad cód.13 - Instituto Distrital de Participación y Acción Comunal IDPAC: 24 hallazgos administrativos y 3 disciplinarios. Se encuentran diligenciadas y firmadas las declaraciones de independencia de los 10 servidores públicos que intervienieron en la auditoría, encontrándose auditores, gerentes, contratistas, subdirector y director.
*Visita Fiscal cód. 510 - Secretaría Distrital de Gobierno: 4 hallazgos administrativos, 2 disciplinarios y 1 fiscal. Se encuentran diligenciadas y firmadas las declaraciones de independencia de los 7 servidores públicos que intervinieron en la visita fiscal, incluido contratistas. 
*Visita Fiscal cód. 513 - Concejo de Bogotá: 4 hallazgos administrativos. Se encuentran diligenciadas y firmadas las declaraciones de independencia de los 5 servidores públicos que intervinieron en la visita fiscal, incluyendo director, subdirector, gerente y auditores.
El riesgo continúa abierto para monitoreo y verificación en el último cuatrimestre de la vigencia 2019.  
</t>
    </r>
    <r>
      <rPr>
        <b/>
        <sz val="9"/>
        <color theme="1"/>
        <rFont val="Arial"/>
        <family val="2"/>
      </rPr>
      <t xml:space="preserve">
</t>
    </r>
    <r>
      <rPr>
        <sz val="9"/>
        <color theme="1"/>
        <rFont val="Arial"/>
        <family val="2"/>
      </rPr>
      <t/>
    </r>
  </si>
  <si>
    <t>Se observó que en el aplicativo de trazabilidad se encuentran cargadas declaraciones de independencia y conflicto de intereses con una firma escaneada que no se encuentra aprobada en la entidad; si bien la idea es disminuir el uso del papel, los documentos que requieran firma deben ser impresos y firmados en físico por quien corresponda (Auditoría de IDPYBA)</t>
  </si>
  <si>
    <r>
      <rPr>
        <b/>
        <sz val="9"/>
        <rFont val="Arial"/>
        <family val="2"/>
      </rPr>
      <t xml:space="preserve">
Dirección de Servicios Públicos</t>
    </r>
    <r>
      <rPr>
        <sz val="9"/>
        <rFont val="Arial"/>
        <family val="2"/>
      </rPr>
      <t xml:space="preserve">
AGOSTO 31: 
1) Se generaron 176 hallazgos administrativos los cuales cumplen con los atributos de configuración, 32  disciplinarios, 34 fiscales por $125.315.886.559 y 4 penales, se validó en acta de comité técnico. 
2) Cada uno de los gerente auditores y contratista  diligenciaron los anexos de Declaración de Independencia para las auditorías iniciadas entre el 2 de enero al 31 de AGOSTO de 2019.</t>
    </r>
  </si>
  <si>
    <r>
      <rPr>
        <b/>
        <sz val="9"/>
        <rFont val="Arial"/>
        <family val="2"/>
      </rPr>
      <t xml:space="preserve">
Dirección Habitat y Ambiente.
</t>
    </r>
    <r>
      <rPr>
        <sz val="9"/>
        <color theme="1"/>
        <rFont val="Arial"/>
        <family val="2"/>
      </rPr>
      <t xml:space="preserve">
Reporte  Mayo a Agosto:
1. Se revisó y verificó en los informes finales el tema de cumplimiento de  los atributos de configuración del hallazgo, lo cual quedó registrado en las siguientes Actas de Comité Técnico *Acta 12 de Marzo 5/2019, *Acta 16 de Marzo 20/2019, *Acta No 23 de Abril/2019, *Acta No 26 de Abril 11/2019, *Acta No 27 de Abril 12 /</t>
    </r>
    <r>
      <rPr>
        <sz val="9"/>
        <rFont val="Arial"/>
        <family val="2"/>
      </rPr>
      <t xml:space="preserve">2019. Acta N°  45  de 2019- 1R CVP COD 23 </t>
    </r>
    <r>
      <rPr>
        <sz val="9"/>
        <color theme="1"/>
        <rFont val="Arial"/>
        <family val="2"/>
      </rPr>
      <t xml:space="preserve">;  </t>
    </r>
    <r>
      <rPr>
        <sz val="9"/>
        <rFont val="Arial"/>
        <family val="2"/>
      </rPr>
      <t>N°44 de 2019 - 1R SDHT COD 24;   N° 49 de 2019 - 1R  IDYPBA COD 26 , N° 59 de 2019 - 1R. SDP; N° 60 de 2019,  N°  45  de 2019- 1R CVP COD 23 ;  N°44 de 2019 - 1R SDHT COD 24;   N° 49 de 2019 - 1R  IDYPBA COD 26 , N° 59 de 2019 - 1R. S</t>
    </r>
    <r>
      <rPr>
        <sz val="9"/>
        <color theme="1"/>
        <rFont val="Arial"/>
        <family val="2"/>
      </rPr>
      <t xml:space="preserve">DP; N° 60 de 2019 - 1R COD 28 SDA.
El total de hallazgos fue de 208 adminsitrativos, 45  tuvieron incidencia fiscal por $24.112,995,827; 123  con presunta incidencia disciplinaria y 4 con presunta incidencia penal.
2. Declaración de independencia y conflicto de intereses:
29 ERU - D total declaraciones de Independencia 9
222 CURADURIAS D  total declaraciones de Independencia 7
30 CVP D -  total declaraciones de Independencia 8
31 SDHT -  total declaraciones de Independencia 9 
32 IDIGER  total declaraciones de Independencia 10
Total Subdirectores, Gerentes, Auditores y contratistas ASIGNADOS Y CON DECLARACIONES DE INDEPENDNCIA 53
</t>
    </r>
  </si>
  <si>
    <r>
      <rPr>
        <b/>
        <sz val="9"/>
        <rFont val="Arial"/>
        <family val="2"/>
      </rPr>
      <t xml:space="preserve">Dirección Equidad y Genero
</t>
    </r>
    <r>
      <rPr>
        <sz val="9"/>
        <color rgb="FFFF0000"/>
        <rFont val="Arial"/>
        <family val="2"/>
      </rPr>
      <t xml:space="preserve">
</t>
    </r>
    <r>
      <rPr>
        <sz val="9"/>
        <rFont val="Arial"/>
        <family val="2"/>
      </rPr>
      <t>1. El comité técnico de la dirección sectorial, en acta de comité técnico # 10 aprobó 24 hallazgos por cumplir los mismos con los atributos de condición, criterio, causa y efecto, lo cuales fueron inlcuidos en su totalidad, en el informe final, 5 de ellos con incidencia fiscal.  
2.En la dirección sectorial de Equidad y Género fueron diligenciados 12 anexos de declaraciones de independencia  y conflicto de intereses correspondientes a los integrantes del equipo auditor y dirección sectorial, verificando que los integrantes no se encuentran incursos en conflictos de intereses, con la Secretaría Distrital de la Mujer</t>
    </r>
  </si>
  <si>
    <r>
      <rPr>
        <b/>
        <sz val="9"/>
        <color theme="1"/>
        <rFont val="Arial"/>
        <family val="2"/>
      </rPr>
      <t xml:space="preserve">Verificación agosto 31 de 2019: 
</t>
    </r>
    <r>
      <rPr>
        <sz val="9"/>
        <color theme="1"/>
        <rFont val="Arial"/>
        <family val="2"/>
      </rPr>
      <t xml:space="preserve">
Se verificó el acta de Comité Técnico No. 10 de fecha 15-07-2019, así como el informe preliminar e informe final de la auditoría de regularidad No.  2. realizada a la Secretaria Distrital de la mujer, observando  24 hallazgos administrativos 5 de ellos con incidencia fiscal,  los cuales  reúne los atributos determinados (Condición, Criterio, Causa y Efecto)  conforme los procedimientos vigentes.  
2.  Se evidencio en la dirección sectorial de Equidad y Género que fueron diligenciados 12 anexos de declaraciones de independencia  y conflicto de intereses correspondientes a los integrantes del equipo auditor y dirección sectorial, los cuales se encuentran debidamente diligenciados y firmados.  
</t>
    </r>
  </si>
  <si>
    <r>
      <rPr>
        <b/>
        <sz val="9"/>
        <color theme="1"/>
        <rFont val="Arial"/>
        <family val="2"/>
      </rPr>
      <t xml:space="preserve">Direccion de Educación.
</t>
    </r>
    <r>
      <rPr>
        <sz val="9"/>
        <color theme="1"/>
        <rFont val="Arial"/>
        <family val="2"/>
      </rPr>
      <t xml:space="preserve">
N° de hallazgos que cumplen con los atributos:  Se determinaron 32 hallazgos fiscales, los cuales cumplieron con los atributos de criterio, condición, causa y efecto, por lo cual fueron aprobados y remitidos a las instancias competentes asi;                  SED (Remision Informe Final  Radicado:2-2019-13146 del 18/06/2019) y  en la UDFJC (Remision Informe Final  Radicado:2-2019-13141 del 18/06/2019). Soportados en  las siguientes Actas: 
- El Acta de Cómite Técnico No. 22 - Analisis y Aprobación Informe del 05 de junio para la auditoría 187 SED.
- El Acta de Cómite No. 23 - Analisis y Aprobación Informe del 26 de junio 05 de 2019 para la auditoría 188 UDFJC.
Cantidad de Anexos diligenciados de "Declaración de independencia y conflicto de intereses":  En cumplimiento del PAD 2018 se diligenciaron 42 anexos de declaración de independencia, por parte del grupo auditor, personal de apoyo y directivo de las auditorías 187 y 188 PAD 2019.
Toda la información reportada puede ser verificada en el aplicativo de Trazabilidad.  
</t>
    </r>
  </si>
  <si>
    <r>
      <rPr>
        <b/>
        <sz val="9"/>
        <rFont val="Arial"/>
        <family val="2"/>
      </rPr>
      <t xml:space="preserve">Verificación agosto 31 de 2019: 
</t>
    </r>
    <r>
      <rPr>
        <sz val="9"/>
        <color theme="1"/>
        <rFont val="Arial"/>
        <family val="2"/>
      </rPr>
      <t xml:space="preserve">
Se verificaron  las Actas  de comité técnico Nos.22,23 dentro de las  auditorías de regularidad Nos. 187 y 188  , así mismo informes preliminares  y finales,  realizadas por la Dirección de Educación , evidenciando  34 hallazgos fiscales  los cuales como se observa en cada una de las actas de comité  reúnen  los atributos determinados (Condición, Criterio, Causa y Efecto)  conforme los procedimientos vigentes.  
2. Se observó en la Dirección de Educación que se diligenciaron 42 anexos de Declaración de independencia y conflicto de intereses correspondientes a los integrantes del equipo auditor y personal de apoyo, respecto de las auditorías de Regularidad Nos. 187 y 188 PAD 2019.  
</t>
    </r>
  </si>
  <si>
    <r>
      <rPr>
        <b/>
        <sz val="9"/>
        <color theme="1"/>
        <rFont val="Arial"/>
        <family val="2"/>
      </rPr>
      <t xml:space="preserve">Verificación agosto 31 de 2019: 
</t>
    </r>
    <r>
      <rPr>
        <sz val="9"/>
        <color theme="1"/>
        <rFont val="Arial"/>
        <family val="2"/>
      </rPr>
      <t xml:space="preserve">
Se verificaron  las Actas  de comité técnico Nos.19,22,20,23,24,27 dentro de las  auditorías de regularidad Nos. 149,150,151 y la auditoría de desempeño No. 152 , así mismo informes preliminares  y finales,  realizadas por la Dirección de Salud, evidenciando  115  hallazgos administrativos los cuales como se observa en cada una de las actas de comité  reúne los atributos determinados (Condición, Criterio, Causa y Efecto)  conforme los procedimientos vigentes.  
Es preciso señalar que según el reporte enviado por la Dirección de Salud se detectaron y comunicaron 126 hallazgos, lo cual como se evidencia no corresponde a lo revisado, sin embargo es preciso señalar que los 11 hallazgos restantes corresponden a la auditoría de regularidad No. 148. 
2. Se observó en la Dirección de Salud que fueron diligenciados 72 Declaraciones de independencia y conflicto de intereses correspondientes a los integrantes del equipo auditor y dirección sectorial, respecto de las auditorías de Regularidad 153, 154, 155,156 y No.152 de Desempeño las cuales se encuentran debidamente diligenciadas y firmadas.
Es preciso señalar que según el reporte enviado por la Dirección de Salud se comunicaron 115 Declaraciones de independencia y conflicto de intereses, lo cual como se evidencia no corresponde a lo revisado, sin embargo es preciso señalar que las 43 declaraciones restantes corresponden a las auditorías de regularidad Nos. 148, 149, 150,151. 
</t>
    </r>
  </si>
  <si>
    <r>
      <rPr>
        <b/>
        <sz val="9"/>
        <rFont val="Arial"/>
        <family val="2"/>
      </rPr>
      <t xml:space="preserve">Dirección de Salud
</t>
    </r>
    <r>
      <rPr>
        <sz val="9"/>
        <color rgb="FFFF0000"/>
        <rFont val="Arial"/>
        <family val="2"/>
      </rPr>
      <t xml:space="preserve">
</t>
    </r>
    <r>
      <rPr>
        <sz val="9"/>
        <rFont val="Arial"/>
        <family val="2"/>
      </rPr>
      <t>1) Se detectaron y comunicaron 126  hallazgos de adutiroía, 31 de ellos con incidencia fiscal que se trasladaron a la DRFJC; todos con el cumplimiento de los atributos, así:
SDS 11, FFDS 34, Capital Salud 33,  Subred Sur 47 y SDS 1.
2) Se diligenciaron 115 Declaraciones de independencia y conflicto de intereses de las siguientes auditorías:
Auditorías Terminadas 58 (12 SDS, 11 FFDS, 10 Capital Salud, 10 Subred Sur y 15 SDS.
Auditorías en Ejecución 57 (15 Subred Sur Occ., 14 Subred Norte,14 Subred C. Oriente y 14 IDCBIS).</t>
    </r>
  </si>
  <si>
    <r>
      <rPr>
        <b/>
        <sz val="9"/>
        <rFont val="Arial"/>
        <family val="2"/>
      </rPr>
      <t xml:space="preserve">Verificación agosto 31 de 2019: 
</t>
    </r>
    <r>
      <rPr>
        <sz val="9"/>
        <rFont val="Arial"/>
        <family val="2"/>
      </rPr>
      <t xml:space="preserve">Se verificó la ejecución de la actividad de capacitación sobre "El cuidado de lo público y las consecuencias que trae el no cumplimiento de los deberes como servidor público”, la cual fue realizada el 30/05/2019, en la escuela de Capacitación de la Contraloría
 Se constataron los informes sobre la seguridad lógica de los sistemas de información SIGESPRO. SIVICOF y PREFIS, en ninguno de ellos se presentaron incidencias. Estos informes reposan en la carpeta compartida de la dirección. 
</t>
    </r>
  </si>
  <si>
    <r>
      <rPr>
        <b/>
        <sz val="9"/>
        <rFont val="Arial"/>
        <family val="2"/>
      </rPr>
      <t>Verificación agosto 31 de 2019:</t>
    </r>
    <r>
      <rPr>
        <sz val="9"/>
        <rFont val="Arial"/>
        <family val="2"/>
      </rPr>
      <t xml:space="preserve">
Revisado el memorando No. 3-2019-13440 de fecha 2019-05-03  cuyo asunto es solicitud devolución, por parte de la subdirección de contratos, se evidencia en el mismo el requerimiento  del cumplimiento de los requisitos para la cesión de un contrato. De conformidad con la hoja de control de la Subdirección de Contratación, se evidencia que se radicaron 109 procesos en el cuatrimestre, los cuales fueron revisados por la misma.
Revisado el memorando 3-2019-13823  de fecha 2019-05-07 cuyo asunto es la devolución de la carpeta del proceso AF-PMINC-003-2019 “SERVICIO DE HOSTING U HOSPEDAJE DE LA PAGINA WEB DE LA auditoría FISCAL” Debido a que el proceso de contratación se declaró desierto, por cuanto no hubo presentación de ofertas.
Revisado el memorando No. 3-2019-17664 de fecha 13 de junio de 2019 cuyo asunto es la devolución de trámite, se evidencia que luego de adelantada la convocatoria pública No. CB-AC-001-2019 para la suscripción del Acuerdo de Corresponsabilidad, en la misma no fue recibida ninguna oferta, por lo que se seguirán los lineamientos establecidos por la UAESP.
Revisado el memorando 3-2019-18186 de fecha 2019-06-19 cuyo objeto es el ajuste de estudios previos al proceso de contratación “suministro de elementos y bienes de aseo y cafetería para las diferentes dependencias de la Contraloría de Bogotá D.C. “en el mismo se evidencian las observaciones con los ajustes respectivos.</t>
    </r>
  </si>
  <si>
    <t>Elaborar y publicar el Protocolo de Atención al Ciudadano en la Contraloría de Bogotá D.C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</si>
</sst>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u/>
      <sz val="14"/>
      <color theme="1"/>
      <name val="Calibri"/>
      <family val="2"/>
      <scheme val="minor"/>
    </font>
    <font>
      <b/>
      <sz val="10"/>
      <color theme="1"/>
      <name val="Arial"/>
      <family val="2"/>
    </font>
    <font>
      <sz val="10"/>
      <color rgb="FFFF0000"/>
      <name val="Arial"/>
      <family val="2"/>
    </font>
    <font>
      <b/>
      <sz val="10"/>
      <name val="Arial"/>
      <family val="2"/>
    </font>
    <font>
      <u/>
      <sz val="11"/>
      <color theme="10"/>
      <name val="Calibri"/>
      <family val="2"/>
      <scheme val="minor"/>
    </font>
    <font>
      <b/>
      <sz val="20"/>
      <name val="Calibri"/>
      <family val="2"/>
      <scheme val="minor"/>
    </font>
    <font>
      <sz val="8"/>
      <color theme="1"/>
      <name val="Arial"/>
      <family val="2"/>
    </font>
    <font>
      <b/>
      <sz val="10"/>
      <color indexed="8"/>
      <name val="Arial"/>
      <family val="2"/>
    </font>
    <font>
      <sz val="10"/>
      <color indexed="8"/>
      <name val="Arial"/>
      <family val="2"/>
    </font>
    <font>
      <sz val="10"/>
      <color rgb="FF000000"/>
      <name val="Arial"/>
      <family val="2"/>
    </font>
    <font>
      <b/>
      <sz val="10"/>
      <color rgb="FF000000"/>
      <name val="Arial"/>
      <family val="2"/>
    </font>
    <font>
      <b/>
      <sz val="14"/>
      <color theme="1"/>
      <name val="Arial"/>
      <family val="2"/>
    </font>
    <font>
      <b/>
      <sz val="10"/>
      <color rgb="FFFF0000"/>
      <name val="Arial"/>
      <family val="2"/>
    </font>
    <font>
      <sz val="11"/>
      <color theme="1"/>
      <name val="Calibri"/>
      <family val="2"/>
      <scheme val="minor"/>
    </font>
    <font>
      <sz val="8"/>
      <name val="Calibri"/>
      <family val="2"/>
      <scheme val="minor"/>
    </font>
    <font>
      <b/>
      <sz val="9"/>
      <name val="Arial"/>
      <family val="2"/>
    </font>
    <font>
      <b/>
      <sz val="11"/>
      <name val="Arial"/>
      <family val="2"/>
    </font>
    <font>
      <b/>
      <sz val="8"/>
      <name val="Arial"/>
      <family val="2"/>
    </font>
    <font>
      <b/>
      <u/>
      <sz val="10"/>
      <name val="Arial"/>
      <family val="2"/>
    </font>
    <font>
      <b/>
      <sz val="10"/>
      <name val="Calibri"/>
      <family val="2"/>
      <scheme val="minor"/>
    </font>
    <font>
      <b/>
      <sz val="16"/>
      <name val="Calibri"/>
      <family val="2"/>
      <scheme val="minor"/>
    </font>
    <font>
      <sz val="9"/>
      <color indexed="81"/>
      <name val="Tahoma"/>
      <family val="2"/>
    </font>
    <font>
      <b/>
      <sz val="9"/>
      <color indexed="81"/>
      <name val="Tahoma"/>
      <family val="2"/>
    </font>
    <font>
      <sz val="11"/>
      <color rgb="FF000000"/>
      <name val="Calibri"/>
      <family val="2"/>
    </font>
    <font>
      <sz val="11"/>
      <color rgb="FF3F3F76"/>
      <name val="Calibri"/>
      <family val="2"/>
      <charset val="1"/>
      <scheme val="minor"/>
    </font>
    <font>
      <sz val="9"/>
      <name val="Arial"/>
      <family val="2"/>
    </font>
    <font>
      <b/>
      <sz val="9"/>
      <color theme="1"/>
      <name val="Arial"/>
      <family val="2"/>
    </font>
    <font>
      <sz val="9"/>
      <color rgb="FFFF0000"/>
      <name val="Arial"/>
      <family val="2"/>
    </font>
    <font>
      <sz val="9"/>
      <color theme="1"/>
      <name val="Arial"/>
      <family val="2"/>
    </font>
    <font>
      <sz val="11"/>
      <color theme="1"/>
      <name val="Arial"/>
      <family val="2"/>
    </font>
    <font>
      <b/>
      <u/>
      <sz val="14"/>
      <color theme="1"/>
      <name val="Arial"/>
      <family val="2"/>
    </font>
    <font>
      <b/>
      <i/>
      <sz val="9"/>
      <name val="Arial"/>
      <family val="2"/>
    </font>
    <font>
      <sz val="9"/>
      <color rgb="FF2E74B5"/>
      <name val="Arial"/>
      <family val="2"/>
    </font>
    <font>
      <u/>
      <sz val="10"/>
      <name val="Arial"/>
      <family val="2"/>
    </font>
    <font>
      <sz val="8"/>
      <color indexed="8"/>
      <name val="Arial"/>
      <family val="2"/>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2"/>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rgb="FFFFCC99"/>
      </patternFill>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indexed="64"/>
      </left>
      <right style="medium">
        <color indexed="64"/>
      </right>
      <top/>
      <bottom style="medium">
        <color auto="1"/>
      </bottom>
      <diagonal/>
    </border>
    <border>
      <left style="thin">
        <color indexed="64"/>
      </left>
      <right style="thin">
        <color auto="1"/>
      </right>
      <top/>
      <bottom style="medium">
        <color auto="1"/>
      </bottom>
      <diagonal/>
    </border>
    <border>
      <left style="medium">
        <color auto="1"/>
      </left>
      <right style="thin">
        <color auto="1"/>
      </right>
      <top/>
      <bottom style="medium">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style="medium">
        <color indexed="64"/>
      </right>
      <top/>
      <bottom/>
      <diagonal/>
    </border>
    <border>
      <left style="medium">
        <color auto="1"/>
      </left>
      <right style="thin">
        <color auto="1"/>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auto="1"/>
      </left>
      <right style="thin">
        <color auto="1"/>
      </right>
      <top style="medium">
        <color auto="1"/>
      </top>
      <bottom/>
      <diagonal/>
    </border>
    <border>
      <left style="medium">
        <color indexed="64"/>
      </left>
      <right style="medium">
        <color indexed="64"/>
      </right>
      <top style="medium">
        <color indexed="64"/>
      </top>
      <bottom style="thin">
        <color indexed="64"/>
      </bottom>
      <diagonal/>
    </border>
    <border>
      <left style="thin">
        <color indexed="64"/>
      </left>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bottom style="medium">
        <color auto="1"/>
      </bottom>
      <diagonal/>
    </border>
    <border>
      <left style="medium">
        <color indexed="64"/>
      </left>
      <right style="medium">
        <color indexed="64"/>
      </right>
      <top/>
      <bottom style="medium">
        <color indexed="64"/>
      </bottom>
      <diagonal/>
    </border>
    <border>
      <left style="medium">
        <color auto="1"/>
      </left>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auto="1"/>
      </right>
      <top/>
      <bottom/>
      <diagonal/>
    </border>
    <border>
      <left/>
      <right/>
      <top style="medium">
        <color auto="1"/>
      </top>
      <bottom style="thin">
        <color indexed="64"/>
      </bottom>
      <diagonal/>
    </border>
    <border>
      <left style="medium">
        <color indexed="64"/>
      </left>
      <right style="medium">
        <color indexed="64"/>
      </right>
      <top style="medium">
        <color indexed="64"/>
      </top>
      <bottom/>
      <diagonal/>
    </border>
    <border>
      <left/>
      <right/>
      <top/>
      <bottom style="medium">
        <color auto="1"/>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right style="thin">
        <color indexed="64"/>
      </right>
      <top style="medium">
        <color indexed="64"/>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s>
  <cellStyleXfs count="7">
    <xf numFmtId="0" fontId="0" fillId="0" borderId="0"/>
    <xf numFmtId="0" fontId="3" fillId="0" borderId="0"/>
    <xf numFmtId="0" fontId="10" fillId="0" borderId="0" applyNumberForma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30" fillId="14" borderId="71" applyNumberFormat="0" applyAlignment="0" applyProtection="0"/>
    <xf numFmtId="43" fontId="19" fillId="0" borderId="0" applyFont="0" applyFill="0" applyBorder="0" applyAlignment="0" applyProtection="0"/>
  </cellStyleXfs>
  <cellXfs count="512">
    <xf numFmtId="0" fontId="0" fillId="0" borderId="0" xfId="0"/>
    <xf numFmtId="0" fontId="2" fillId="3" borderId="5" xfId="0" applyFont="1" applyFill="1" applyBorder="1" applyAlignment="1">
      <alignment vertical="center" wrapText="1"/>
    </xf>
    <xf numFmtId="0" fontId="7" fillId="7"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10" fillId="0" borderId="0" xfId="2"/>
    <xf numFmtId="0" fontId="3" fillId="0" borderId="0" xfId="0" applyFont="1" applyFill="1" applyBorder="1" applyAlignment="1">
      <alignment horizontal="justify" vertical="center" wrapText="1"/>
    </xf>
    <xf numFmtId="0" fontId="9" fillId="0" borderId="5" xfId="0" applyFont="1" applyBorder="1" applyAlignment="1">
      <alignment horizontal="center" vertical="center"/>
    </xf>
    <xf numFmtId="0" fontId="9" fillId="2"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18" fillId="0" borderId="5" xfId="0" applyFont="1" applyFill="1" applyBorder="1" applyAlignment="1">
      <alignment horizontal="justify" vertical="top" wrapText="1"/>
    </xf>
    <xf numFmtId="0" fontId="5" fillId="0" borderId="5" xfId="0" applyFont="1" applyFill="1" applyBorder="1" applyAlignment="1">
      <alignment horizontal="justify" vertical="center" wrapText="1"/>
    </xf>
    <xf numFmtId="0" fontId="5" fillId="7"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3" fillId="0" borderId="5" xfId="0" applyFont="1" applyFill="1" applyBorder="1" applyAlignment="1">
      <alignment horizontal="justify" vertical="center" wrapText="1"/>
    </xf>
    <xf numFmtId="14" fontId="5" fillId="2" borderId="5" xfId="0" applyNumberFormat="1" applyFont="1" applyFill="1" applyBorder="1" applyAlignment="1">
      <alignment horizontal="center" vertical="center"/>
    </xf>
    <xf numFmtId="0" fontId="5" fillId="2" borderId="5" xfId="0" applyFont="1" applyFill="1" applyBorder="1" applyAlignment="1">
      <alignment horizontal="justify" vertical="center" wrapText="1"/>
    </xf>
    <xf numFmtId="0" fontId="15"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1" fontId="3" fillId="0" borderId="5" xfId="0" applyNumberFormat="1" applyFont="1" applyFill="1" applyBorder="1" applyAlignment="1" applyProtection="1">
      <alignment horizontal="center" vertical="center" wrapText="1"/>
      <protection locked="0"/>
    </xf>
    <xf numFmtId="14" fontId="3" fillId="0" borderId="5"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14" fillId="0" borderId="10" xfId="0" applyNumberFormat="1" applyFont="1" applyFill="1" applyBorder="1" applyAlignment="1">
      <alignment horizontal="center" vertical="center" wrapText="1"/>
    </xf>
    <xf numFmtId="14" fontId="15" fillId="0" borderId="10" xfId="0" applyNumberFormat="1" applyFont="1" applyFill="1" applyBorder="1" applyAlignment="1">
      <alignment horizontal="center" vertical="center" wrapText="1"/>
    </xf>
    <xf numFmtId="0" fontId="3" fillId="2" borderId="5" xfId="0" applyFont="1" applyFill="1" applyBorder="1" applyAlignment="1">
      <alignment horizontal="justify" vertical="center" wrapText="1"/>
    </xf>
    <xf numFmtId="14" fontId="12" fillId="0" borderId="5" xfId="0" applyNumberFormat="1" applyFont="1" applyFill="1" applyBorder="1" applyAlignment="1">
      <alignment horizontal="center" vertical="center" wrapText="1"/>
    </xf>
    <xf numFmtId="0" fontId="3" fillId="0" borderId="0" xfId="1"/>
    <xf numFmtId="0" fontId="20" fillId="0" borderId="0" xfId="0" applyFont="1" applyFill="1" applyAlignment="1" applyProtection="1">
      <alignment horizontal="center" vertical="center" wrapText="1"/>
    </xf>
    <xf numFmtId="2" fontId="21" fillId="0" borderId="0" xfId="3" applyNumberFormat="1" applyFont="1" applyFill="1" applyBorder="1" applyAlignment="1" applyProtection="1">
      <alignment horizontal="center" vertical="center" wrapText="1"/>
      <protection locked="0"/>
    </xf>
    <xf numFmtId="2" fontId="21" fillId="0" borderId="0" xfId="3" applyNumberFormat="1" applyFont="1" applyFill="1" applyBorder="1" applyAlignment="1" applyProtection="1">
      <alignment horizontal="center" vertical="center" wrapText="1"/>
    </xf>
    <xf numFmtId="1" fontId="21" fillId="8" borderId="8" xfId="3" applyNumberFormat="1" applyFont="1" applyFill="1" applyBorder="1" applyAlignment="1" applyProtection="1">
      <alignment horizontal="center" vertical="center" wrapText="1"/>
    </xf>
    <xf numFmtId="0" fontId="21" fillId="0" borderId="8" xfId="1" applyFont="1" applyFill="1" applyBorder="1" applyAlignment="1" applyProtection="1">
      <alignment horizontal="center" vertical="center" wrapText="1"/>
    </xf>
    <xf numFmtId="0" fontId="21" fillId="0" borderId="32" xfId="1" applyFont="1" applyFill="1" applyBorder="1" applyAlignment="1" applyProtection="1">
      <alignment horizontal="center" vertical="center" wrapText="1"/>
      <protection locked="0"/>
    </xf>
    <xf numFmtId="1" fontId="21" fillId="8" borderId="2" xfId="3" applyNumberFormat="1" applyFont="1" applyFill="1" applyBorder="1" applyAlignment="1" applyProtection="1">
      <alignment horizontal="center" vertical="center" wrapText="1"/>
    </xf>
    <xf numFmtId="0" fontId="21" fillId="0" borderId="2" xfId="1" applyFont="1" applyFill="1" applyBorder="1" applyAlignment="1" applyProtection="1">
      <alignment horizontal="center" vertical="center" wrapText="1"/>
    </xf>
    <xf numFmtId="0" fontId="21" fillId="0" borderId="46" xfId="1" applyFont="1" applyFill="1" applyBorder="1" applyAlignment="1" applyProtection="1">
      <alignment horizontal="center" vertical="center" wrapText="1"/>
      <protection locked="0"/>
    </xf>
    <xf numFmtId="2" fontId="21" fillId="0" borderId="48" xfId="3" applyNumberFormat="1" applyFont="1" applyFill="1" applyBorder="1" applyAlignment="1" applyProtection="1">
      <alignment horizontal="center" vertical="center" wrapText="1"/>
      <protection locked="0"/>
    </xf>
    <xf numFmtId="2" fontId="21" fillId="8" borderId="48" xfId="3" applyNumberFormat="1" applyFont="1" applyFill="1" applyBorder="1" applyAlignment="1" applyProtection="1">
      <alignment horizontal="center" vertical="center" wrapText="1"/>
    </xf>
    <xf numFmtId="1" fontId="21" fillId="8" borderId="48" xfId="3" applyNumberFormat="1" applyFont="1" applyFill="1" applyBorder="1" applyAlignment="1" applyProtection="1">
      <alignment horizontal="center" vertical="center" wrapText="1"/>
    </xf>
    <xf numFmtId="0" fontId="21" fillId="0" borderId="48" xfId="1" applyFont="1" applyFill="1" applyBorder="1" applyAlignment="1" applyProtection="1">
      <alignment horizontal="center" vertical="center" wrapText="1"/>
    </xf>
    <xf numFmtId="0" fontId="21" fillId="0" borderId="52" xfId="1" applyFont="1" applyFill="1" applyBorder="1" applyAlignment="1" applyProtection="1">
      <alignment horizontal="center" vertical="center" wrapText="1"/>
      <protection locked="0"/>
    </xf>
    <xf numFmtId="0" fontId="3" fillId="0" borderId="0" xfId="1" applyProtection="1"/>
    <xf numFmtId="0" fontId="9" fillId="10" borderId="30" xfId="0" applyFont="1" applyFill="1" applyBorder="1" applyAlignment="1" applyProtection="1">
      <alignment horizontal="center" vertical="center" wrapText="1"/>
    </xf>
    <xf numFmtId="0" fontId="21" fillId="9" borderId="57" xfId="0" applyFont="1" applyFill="1" applyBorder="1" applyAlignment="1" applyProtection="1">
      <alignment vertical="center" wrapText="1"/>
    </xf>
    <xf numFmtId="0" fontId="9" fillId="9" borderId="9" xfId="1" applyFont="1" applyFill="1" applyBorder="1" applyAlignment="1" applyProtection="1">
      <alignment vertical="center" wrapText="1"/>
    </xf>
    <xf numFmtId="0" fontId="9" fillId="9" borderId="7" xfId="1" applyFont="1" applyFill="1" applyBorder="1" applyAlignment="1" applyProtection="1">
      <alignment vertical="center" wrapText="1"/>
    </xf>
    <xf numFmtId="0" fontId="9" fillId="10" borderId="31" xfId="0" applyFont="1" applyFill="1" applyBorder="1" applyAlignment="1" applyProtection="1">
      <alignment horizontal="center" vertical="center" wrapText="1"/>
    </xf>
    <xf numFmtId="0" fontId="9" fillId="11" borderId="35" xfId="0" applyFont="1" applyFill="1" applyBorder="1" applyAlignment="1" applyProtection="1">
      <alignment horizontal="center" vertical="center" wrapText="1"/>
    </xf>
    <xf numFmtId="0" fontId="21" fillId="9" borderId="55" xfId="0" applyFont="1" applyFill="1" applyBorder="1" applyAlignment="1" applyProtection="1">
      <alignment vertical="center" wrapText="1"/>
    </xf>
    <xf numFmtId="0" fontId="9" fillId="11" borderId="36" xfId="0" applyFont="1" applyFill="1" applyBorder="1" applyAlignment="1" applyProtection="1">
      <alignment horizontal="center" vertical="center" wrapText="1"/>
    </xf>
    <xf numFmtId="0" fontId="9" fillId="12" borderId="35" xfId="0" applyFont="1" applyFill="1" applyBorder="1" applyAlignment="1" applyProtection="1">
      <alignment horizontal="center" vertical="center" wrapText="1"/>
    </xf>
    <xf numFmtId="0" fontId="9" fillId="12" borderId="36" xfId="0" applyFont="1" applyFill="1" applyBorder="1" applyAlignment="1" applyProtection="1">
      <alignment horizontal="center" vertical="center" wrapText="1"/>
    </xf>
    <xf numFmtId="0" fontId="9" fillId="13" borderId="35" xfId="0" applyFont="1" applyFill="1" applyBorder="1" applyAlignment="1" applyProtection="1">
      <alignment horizontal="center" vertical="center" wrapText="1"/>
    </xf>
    <xf numFmtId="0" fontId="9" fillId="9" borderId="38" xfId="0" applyFont="1" applyFill="1" applyBorder="1" applyAlignment="1" applyProtection="1">
      <alignment horizontal="center" vertical="center" wrapText="1"/>
    </xf>
    <xf numFmtId="0" fontId="9" fillId="9" borderId="22" xfId="1" applyFont="1" applyFill="1" applyBorder="1" applyAlignment="1" applyProtection="1">
      <alignment horizontal="center" vertical="center" wrapText="1"/>
    </xf>
    <xf numFmtId="0" fontId="9" fillId="13" borderId="36" xfId="0" applyFont="1" applyFill="1" applyBorder="1" applyAlignment="1" applyProtection="1">
      <alignment horizontal="center" vertical="center" wrapText="1"/>
    </xf>
    <xf numFmtId="0" fontId="9" fillId="9" borderId="35" xfId="1" applyFont="1" applyFill="1" applyBorder="1" applyAlignment="1" applyProtection="1">
      <alignment horizontal="center" vertical="center" textRotation="90" wrapText="1"/>
    </xf>
    <xf numFmtId="0" fontId="9" fillId="9" borderId="5" xfId="1" applyFont="1" applyFill="1" applyBorder="1" applyAlignment="1" applyProtection="1">
      <alignment horizontal="center" vertical="center" textRotation="89" wrapText="1"/>
    </xf>
    <xf numFmtId="0" fontId="9" fillId="9" borderId="44" xfId="1" applyFont="1" applyFill="1" applyBorder="1" applyAlignment="1" applyProtection="1">
      <alignment vertical="center" wrapText="1"/>
    </xf>
    <xf numFmtId="0" fontId="21" fillId="9" borderId="18" xfId="0" applyFont="1" applyFill="1" applyBorder="1" applyAlignment="1" applyProtection="1">
      <alignment horizontal="center" vertical="center" wrapText="1"/>
    </xf>
    <xf numFmtId="0" fontId="3" fillId="0" borderId="0" xfId="1" applyBorder="1" applyProtection="1"/>
    <xf numFmtId="0" fontId="9" fillId="9" borderId="44" xfId="1" applyFont="1" applyFill="1" applyBorder="1" applyAlignment="1">
      <alignment vertical="center" wrapText="1"/>
    </xf>
    <xf numFmtId="0" fontId="20" fillId="0" borderId="0" xfId="0" applyFont="1" applyFill="1" applyBorder="1" applyAlignment="1" applyProtection="1">
      <alignment horizontal="center" vertical="center" wrapText="1"/>
    </xf>
    <xf numFmtId="0" fontId="5" fillId="0" borderId="5" xfId="0" applyFont="1" applyBorder="1" applyAlignment="1">
      <alignment horizontal="justify" vertical="top" wrapText="1"/>
    </xf>
    <xf numFmtId="9" fontId="5" fillId="0" borderId="5" xfId="0" applyNumberFormat="1" applyFont="1" applyBorder="1" applyAlignment="1">
      <alignment horizontal="center" vertical="center"/>
    </xf>
    <xf numFmtId="10" fontId="5" fillId="0" borderId="5" xfId="0" applyNumberFormat="1" applyFont="1" applyBorder="1" applyAlignment="1">
      <alignment horizontal="center" vertical="center"/>
    </xf>
    <xf numFmtId="0" fontId="5" fillId="2" borderId="5" xfId="0" applyFont="1" applyFill="1" applyBorder="1" applyAlignment="1">
      <alignment wrapText="1"/>
    </xf>
    <xf numFmtId="10" fontId="5" fillId="2" borderId="5" xfId="0" applyNumberFormat="1" applyFont="1" applyFill="1" applyBorder="1" applyAlignment="1">
      <alignment horizontal="center" vertical="center"/>
    </xf>
    <xf numFmtId="9" fontId="3" fillId="0" borderId="5" xfId="0" applyNumberFormat="1" applyFont="1" applyFill="1" applyBorder="1" applyAlignment="1">
      <alignment horizontal="center" vertical="center" wrapText="1"/>
    </xf>
    <xf numFmtId="2" fontId="21" fillId="0" borderId="2" xfId="3" applyNumberFormat="1" applyFont="1" applyFill="1" applyBorder="1" applyAlignment="1" applyProtection="1">
      <alignment horizontal="center" vertical="center" wrapText="1"/>
      <protection locked="0"/>
    </xf>
    <xf numFmtId="2" fontId="21" fillId="0" borderId="8" xfId="3" applyNumberFormat="1" applyFont="1" applyFill="1" applyBorder="1" applyAlignment="1" applyProtection="1">
      <alignment horizontal="center" vertical="center" wrapText="1"/>
      <protection locked="0"/>
    </xf>
    <xf numFmtId="2" fontId="21" fillId="8" borderId="2" xfId="3" applyNumberFormat="1" applyFont="1" applyFill="1" applyBorder="1" applyAlignment="1" applyProtection="1">
      <alignment horizontal="center" vertical="center" wrapText="1"/>
    </xf>
    <xf numFmtId="2" fontId="21" fillId="8" borderId="8" xfId="3" applyNumberFormat="1" applyFont="1" applyFill="1" applyBorder="1" applyAlignment="1" applyProtection="1">
      <alignment horizontal="center" vertical="center" wrapText="1"/>
    </xf>
    <xf numFmtId="2" fontId="21" fillId="0" borderId="5" xfId="3" applyNumberFormat="1" applyFont="1" applyFill="1" applyBorder="1" applyAlignment="1" applyProtection="1">
      <alignment horizontal="center" vertical="center" wrapText="1"/>
      <protection locked="0"/>
    </xf>
    <xf numFmtId="14" fontId="5" fillId="0"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14" fontId="5" fillId="0" borderId="5" xfId="0" applyNumberFormat="1" applyFont="1" applyFill="1" applyBorder="1" applyAlignment="1">
      <alignment horizontal="justify" vertical="center" wrapText="1"/>
    </xf>
    <xf numFmtId="14" fontId="5" fillId="0" borderId="5" xfId="0" applyNumberFormat="1" applyFont="1" applyFill="1" applyBorder="1" applyAlignment="1">
      <alignment horizontal="left" vertical="center" wrapText="1"/>
    </xf>
    <xf numFmtId="14" fontId="5" fillId="0" borderId="5"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0" fontId="35" fillId="0" borderId="0" xfId="0" applyFont="1"/>
    <xf numFmtId="0" fontId="35" fillId="0" borderId="0" xfId="0" applyFont="1" applyBorder="1"/>
    <xf numFmtId="0" fontId="7" fillId="3" borderId="5" xfId="0" applyFont="1" applyFill="1" applyBorder="1" applyAlignment="1">
      <alignment vertical="center" wrapText="1"/>
    </xf>
    <xf numFmtId="0" fontId="7" fillId="3" borderId="5" xfId="0" applyFont="1" applyFill="1" applyBorder="1" applyAlignment="1">
      <alignment horizontal="center" vertical="center" wrapText="1"/>
    </xf>
    <xf numFmtId="0" fontId="5" fillId="0" borderId="5" xfId="0" applyFont="1" applyBorder="1"/>
    <xf numFmtId="14" fontId="8" fillId="0" borderId="5" xfId="0" applyNumberFormat="1" applyFont="1" applyFill="1" applyBorder="1" applyAlignment="1">
      <alignment horizontal="center" vertical="center" wrapText="1"/>
    </xf>
    <xf numFmtId="0" fontId="7" fillId="2" borderId="5" xfId="0" applyFont="1" applyFill="1" applyBorder="1" applyAlignment="1">
      <alignment horizontal="justify" vertical="center" wrapText="1"/>
    </xf>
    <xf numFmtId="0" fontId="5" fillId="0" borderId="0" xfId="0" applyFont="1"/>
    <xf numFmtId="0" fontId="34" fillId="0" borderId="5" xfId="0" applyFont="1" applyFill="1" applyBorder="1" applyAlignment="1">
      <alignment horizontal="justify" vertical="center" wrapText="1"/>
    </xf>
    <xf numFmtId="49" fontId="5" fillId="0" borderId="5" xfId="0" applyNumberFormat="1" applyFont="1" applyBorder="1" applyAlignment="1">
      <alignment horizontal="center" vertical="center"/>
    </xf>
    <xf numFmtId="0" fontId="34" fillId="0" borderId="5"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1" fillId="0" borderId="5" xfId="1" applyFont="1" applyFill="1" applyBorder="1" applyAlignment="1" applyProtection="1">
      <alignment horizontal="left" vertical="center" wrapText="1"/>
      <protection locked="0"/>
    </xf>
    <xf numFmtId="9" fontId="31" fillId="0" borderId="5" xfId="1" applyNumberFormat="1" applyFont="1" applyFill="1" applyBorder="1" applyAlignment="1" applyProtection="1">
      <alignment horizontal="center" vertical="center" wrapText="1"/>
      <protection locked="0"/>
    </xf>
    <xf numFmtId="0" fontId="34" fillId="0" borderId="5" xfId="1" applyFont="1" applyFill="1" applyBorder="1" applyAlignment="1" applyProtection="1">
      <alignment horizontal="center" vertical="center" wrapText="1"/>
      <protection locked="0"/>
    </xf>
    <xf numFmtId="0" fontId="34" fillId="0" borderId="5" xfId="0" applyFont="1" applyFill="1" applyBorder="1" applyAlignment="1">
      <alignment horizontal="left" vertical="center" wrapText="1"/>
    </xf>
    <xf numFmtId="0" fontId="34" fillId="0" borderId="5" xfId="0" applyFont="1" applyFill="1" applyBorder="1" applyAlignment="1">
      <alignment horizontal="left" vertical="top" wrapText="1"/>
    </xf>
    <xf numFmtId="0" fontId="34" fillId="0" borderId="5" xfId="0" applyFont="1" applyFill="1" applyBorder="1" applyAlignment="1">
      <alignment horizontal="center" vertical="top" wrapText="1"/>
    </xf>
    <xf numFmtId="0" fontId="21" fillId="0" borderId="5" xfId="1" applyFont="1" applyFill="1" applyBorder="1" applyAlignment="1" applyProtection="1">
      <alignment horizontal="center" vertical="center" wrapText="1"/>
      <protection locked="0"/>
    </xf>
    <xf numFmtId="0" fontId="21" fillId="0" borderId="2" xfId="1" applyFont="1" applyFill="1" applyBorder="1" applyAlignment="1" applyProtection="1">
      <alignment horizontal="center" vertical="center" wrapText="1"/>
      <protection locked="0"/>
    </xf>
    <xf numFmtId="0" fontId="21" fillId="0" borderId="8"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wrapText="1"/>
    </xf>
    <xf numFmtId="0" fontId="21" fillId="0" borderId="72" xfId="1" applyFont="1" applyFill="1" applyBorder="1" applyAlignment="1" applyProtection="1">
      <alignment horizontal="center" vertical="center" wrapText="1"/>
      <protection locked="0"/>
    </xf>
    <xf numFmtId="0" fontId="21" fillId="0" borderId="42" xfId="1" applyFont="1" applyFill="1" applyBorder="1" applyAlignment="1" applyProtection="1">
      <alignment horizontal="center" vertical="center" wrapText="1"/>
    </xf>
    <xf numFmtId="0" fontId="21" fillId="0" borderId="10" xfId="1" applyFont="1" applyFill="1" applyBorder="1" applyAlignment="1" applyProtection="1">
      <alignment horizontal="center" vertical="center" wrapText="1"/>
      <protection locked="0"/>
    </xf>
    <xf numFmtId="1" fontId="21" fillId="8" borderId="42" xfId="3" applyNumberFormat="1" applyFont="1" applyFill="1" applyBorder="1" applyAlignment="1" applyProtection="1">
      <alignment horizontal="center" vertical="center" wrapText="1"/>
    </xf>
    <xf numFmtId="2" fontId="21" fillId="8" borderId="42" xfId="3" applyNumberFormat="1" applyFont="1" applyFill="1" applyBorder="1" applyAlignment="1" applyProtection="1">
      <alignment horizontal="center" vertical="center" wrapText="1"/>
    </xf>
    <xf numFmtId="2" fontId="21" fillId="0" borderId="10" xfId="3" applyNumberFormat="1" applyFont="1" applyFill="1" applyBorder="1" applyAlignment="1" applyProtection="1">
      <alignment horizontal="center" vertical="center" wrapText="1"/>
      <protection locked="0"/>
    </xf>
    <xf numFmtId="2" fontId="21" fillId="0" borderId="42" xfId="3" applyNumberFormat="1" applyFont="1" applyFill="1" applyBorder="1" applyAlignment="1" applyProtection="1">
      <alignment horizontal="center" vertical="center" wrapText="1"/>
      <protection locked="0"/>
    </xf>
    <xf numFmtId="0" fontId="21" fillId="0" borderId="57" xfId="1" applyFont="1" applyFill="1" applyBorder="1" applyAlignment="1" applyProtection="1">
      <alignment horizontal="center" vertical="center" wrapText="1"/>
      <protection locked="0"/>
    </xf>
    <xf numFmtId="0" fontId="21" fillId="0" borderId="28" xfId="1" applyFont="1" applyFill="1" applyBorder="1" applyAlignment="1" applyProtection="1">
      <alignment horizontal="center" vertical="center" wrapText="1"/>
    </xf>
    <xf numFmtId="0" fontId="21" fillId="0" borderId="11" xfId="1" applyFont="1" applyFill="1" applyBorder="1" applyAlignment="1" applyProtection="1">
      <alignment horizontal="center" vertical="center" wrapText="1"/>
      <protection locked="0"/>
    </xf>
    <xf numFmtId="1" fontId="21" fillId="8" borderId="28" xfId="3" applyNumberFormat="1" applyFont="1" applyFill="1" applyBorder="1" applyAlignment="1" applyProtection="1">
      <alignment horizontal="center" vertical="center" wrapText="1"/>
    </xf>
    <xf numFmtId="2" fontId="21" fillId="8" borderId="28" xfId="3" applyNumberFormat="1" applyFont="1" applyFill="1" applyBorder="1" applyAlignment="1" applyProtection="1">
      <alignment horizontal="center" vertical="center" wrapText="1"/>
    </xf>
    <xf numFmtId="2" fontId="21" fillId="0" borderId="11" xfId="3" applyNumberFormat="1" applyFont="1" applyFill="1" applyBorder="1" applyAlignment="1" applyProtection="1">
      <alignment horizontal="center" vertical="center" wrapText="1"/>
      <protection locked="0"/>
    </xf>
    <xf numFmtId="2" fontId="21" fillId="0" borderId="28" xfId="3" applyNumberFormat="1" applyFont="1" applyFill="1" applyBorder="1" applyAlignment="1" applyProtection="1">
      <alignment horizontal="center" vertical="center" wrapText="1"/>
      <protection locked="0"/>
    </xf>
    <xf numFmtId="0" fontId="21" fillId="0" borderId="48" xfId="1" applyFont="1" applyFill="1" applyBorder="1" applyAlignment="1" applyProtection="1">
      <alignment horizontal="center" vertical="center" wrapText="1"/>
      <protection locked="0"/>
    </xf>
    <xf numFmtId="0" fontId="31" fillId="0" borderId="5" xfId="1" applyFont="1" applyFill="1" applyBorder="1" applyAlignment="1" applyProtection="1">
      <alignment horizontal="justify" vertical="center" wrapText="1"/>
      <protection locked="0"/>
    </xf>
    <xf numFmtId="0" fontId="31" fillId="0" borderId="49" xfId="1" applyFont="1" applyBorder="1" applyAlignment="1" applyProtection="1">
      <alignment horizontal="center" vertical="center" wrapText="1"/>
      <protection locked="0"/>
    </xf>
    <xf numFmtId="0" fontId="31" fillId="0" borderId="47" xfId="1" applyFont="1" applyBorder="1" applyAlignment="1" applyProtection="1">
      <alignment horizontal="center" vertical="center" wrapText="1"/>
      <protection locked="0"/>
    </xf>
    <xf numFmtId="0" fontId="31" fillId="0" borderId="48" xfId="1" applyFont="1" applyBorder="1" applyAlignment="1" applyProtection="1">
      <alignment horizontal="center" vertical="center" wrapText="1"/>
      <protection locked="0"/>
    </xf>
    <xf numFmtId="0" fontId="31" fillId="0" borderId="48" xfId="1" applyFont="1" applyBorder="1" applyAlignment="1" applyProtection="1">
      <alignment vertical="center" wrapText="1"/>
      <protection locked="0"/>
    </xf>
    <xf numFmtId="0" fontId="31" fillId="0" borderId="52" xfId="1" applyFont="1" applyBorder="1" applyAlignment="1" applyProtection="1">
      <alignment horizontal="center" vertical="center" wrapText="1"/>
      <protection locked="0"/>
    </xf>
    <xf numFmtId="0" fontId="31" fillId="0" borderId="51" xfId="1" applyFont="1" applyBorder="1" applyAlignment="1">
      <alignment horizontal="center" vertical="center" wrapText="1"/>
    </xf>
    <xf numFmtId="0" fontId="31" fillId="0" borderId="49" xfId="1" applyFont="1" applyBorder="1" applyAlignment="1" applyProtection="1">
      <alignment vertical="center" wrapText="1"/>
      <protection locked="0"/>
    </xf>
    <xf numFmtId="0" fontId="31" fillId="0" borderId="47" xfId="1" applyFont="1" applyBorder="1" applyAlignment="1" applyProtection="1">
      <alignment vertical="center" wrapText="1"/>
      <protection locked="0"/>
    </xf>
    <xf numFmtId="1" fontId="31" fillId="8" borderId="48" xfId="1" applyNumberFormat="1" applyFont="1" applyFill="1" applyBorder="1" applyAlignment="1">
      <alignment horizontal="center" vertical="center" wrapText="1"/>
    </xf>
    <xf numFmtId="0" fontId="31" fillId="8" borderId="48" xfId="1" applyFont="1" applyFill="1" applyBorder="1" applyAlignment="1">
      <alignment horizontal="center" vertical="center" wrapText="1"/>
    </xf>
    <xf numFmtId="0" fontId="31" fillId="8" borderId="51" xfId="1" applyFont="1" applyFill="1" applyBorder="1" applyAlignment="1">
      <alignment horizontal="center" vertical="center" wrapText="1"/>
    </xf>
    <xf numFmtId="0" fontId="31" fillId="0" borderId="49" xfId="1" applyFont="1" applyBorder="1" applyAlignment="1">
      <alignment horizontal="center" vertical="center" wrapText="1"/>
    </xf>
    <xf numFmtId="0" fontId="31" fillId="0" borderId="47" xfId="1" applyFont="1" applyBorder="1" applyAlignment="1">
      <alignment horizontal="center" vertical="center" wrapText="1"/>
    </xf>
    <xf numFmtId="0" fontId="31" fillId="0" borderId="50" xfId="1" applyFont="1" applyBorder="1" applyAlignment="1">
      <alignment horizontal="center" vertical="center" wrapText="1"/>
    </xf>
    <xf numFmtId="0" fontId="31" fillId="0" borderId="48" xfId="1" applyFont="1" applyBorder="1" applyAlignment="1" applyProtection="1">
      <alignment horizontal="justify" vertical="center" wrapText="1"/>
      <protection locked="0"/>
    </xf>
    <xf numFmtId="0" fontId="31" fillId="0" borderId="42" xfId="1" applyFont="1" applyFill="1" applyBorder="1" applyAlignment="1" applyProtection="1">
      <alignment horizontal="center" vertical="center" wrapText="1"/>
      <protection locked="0"/>
    </xf>
    <xf numFmtId="14" fontId="31" fillId="0" borderId="48" xfId="1" applyNumberFormat="1" applyFont="1" applyBorder="1" applyAlignment="1" applyProtection="1">
      <alignment horizontal="center" vertical="center" wrapText="1"/>
      <protection locked="0"/>
    </xf>
    <xf numFmtId="14" fontId="31" fillId="0" borderId="47" xfId="1" applyNumberFormat="1" applyFont="1" applyBorder="1" applyAlignment="1" applyProtection="1">
      <alignment horizontal="center" vertical="center" wrapText="1"/>
      <protection locked="0"/>
    </xf>
    <xf numFmtId="0" fontId="31" fillId="0" borderId="42" xfId="1" applyFont="1" applyBorder="1" applyAlignment="1" applyProtection="1">
      <alignment horizontal="justify" vertical="center" wrapText="1"/>
      <protection locked="0"/>
    </xf>
    <xf numFmtId="9" fontId="31" fillId="0" borderId="42" xfId="4" applyNumberFormat="1" applyFont="1" applyBorder="1" applyAlignment="1" applyProtection="1">
      <alignment horizontal="center" vertical="center" wrapText="1"/>
      <protection locked="0"/>
    </xf>
    <xf numFmtId="0" fontId="31" fillId="0" borderId="42" xfId="1" applyFont="1" applyBorder="1" applyAlignment="1" applyProtection="1">
      <alignment horizontal="center" vertical="center" wrapText="1"/>
      <protection locked="0"/>
    </xf>
    <xf numFmtId="0" fontId="31" fillId="0" borderId="41" xfId="1" applyFont="1" applyBorder="1" applyAlignment="1" applyProtection="1">
      <alignment horizontal="center" vertical="center" wrapText="1"/>
      <protection locked="0"/>
    </xf>
    <xf numFmtId="0" fontId="31" fillId="0" borderId="0" xfId="1" applyFont="1"/>
    <xf numFmtId="1" fontId="31" fillId="8" borderId="42" xfId="1" applyNumberFormat="1" applyFont="1" applyFill="1" applyBorder="1" applyAlignment="1">
      <alignment horizontal="center" vertical="center" wrapText="1"/>
    </xf>
    <xf numFmtId="0" fontId="31" fillId="8" borderId="42" xfId="1" applyFont="1" applyFill="1" applyBorder="1" applyAlignment="1">
      <alignment horizontal="center" vertical="center" wrapText="1"/>
    </xf>
    <xf numFmtId="0" fontId="31" fillId="8" borderId="70" xfId="1" applyFont="1" applyFill="1" applyBorder="1" applyAlignment="1">
      <alignment horizontal="center" vertical="center" wrapText="1"/>
    </xf>
    <xf numFmtId="0" fontId="31" fillId="0" borderId="29" xfId="1" applyFont="1" applyBorder="1" applyAlignment="1" applyProtection="1">
      <alignment horizontal="center" vertical="center" wrapText="1"/>
      <protection locked="0"/>
    </xf>
    <xf numFmtId="0" fontId="31" fillId="0" borderId="27" xfId="1" applyFont="1" applyBorder="1" applyAlignment="1" applyProtection="1">
      <alignment horizontal="center" vertical="center" wrapText="1"/>
      <protection locked="0"/>
    </xf>
    <xf numFmtId="0" fontId="31" fillId="0" borderId="28" xfId="1" applyFont="1" applyBorder="1" applyAlignment="1" applyProtection="1">
      <alignment horizontal="center" vertical="center" wrapText="1"/>
      <protection locked="0"/>
    </xf>
    <xf numFmtId="0" fontId="31" fillId="0" borderId="28" xfId="1" applyFont="1" applyBorder="1" applyAlignment="1" applyProtection="1">
      <alignment vertical="center" wrapText="1"/>
      <protection locked="0"/>
    </xf>
    <xf numFmtId="0" fontId="31" fillId="0" borderId="57" xfId="1" applyFont="1" applyBorder="1" applyAlignment="1" applyProtection="1">
      <alignment horizontal="center" vertical="center" wrapText="1"/>
      <protection locked="0"/>
    </xf>
    <xf numFmtId="0" fontId="31" fillId="0" borderId="58" xfId="1" applyFont="1" applyBorder="1" applyAlignment="1">
      <alignment horizontal="center" vertical="center" wrapText="1"/>
    </xf>
    <xf numFmtId="0" fontId="31" fillId="0" borderId="29" xfId="1" applyFont="1" applyBorder="1" applyAlignment="1" applyProtection="1">
      <alignment vertical="center" wrapText="1"/>
      <protection locked="0"/>
    </xf>
    <xf numFmtId="0" fontId="31" fillId="0" borderId="27" xfId="1" applyFont="1" applyBorder="1" applyAlignment="1" applyProtection="1">
      <alignment vertical="center" wrapText="1"/>
      <protection locked="0"/>
    </xf>
    <xf numFmtId="1" fontId="31" fillId="8" borderId="28" xfId="1" applyNumberFormat="1" applyFont="1" applyFill="1" applyBorder="1" applyAlignment="1">
      <alignment horizontal="center" vertical="center" wrapText="1"/>
    </xf>
    <xf numFmtId="0" fontId="31" fillId="8" borderId="28" xfId="1" applyFont="1" applyFill="1" applyBorder="1" applyAlignment="1">
      <alignment horizontal="center" vertical="center" wrapText="1"/>
    </xf>
    <xf numFmtId="0" fontId="31" fillId="8" borderId="58" xfId="1" applyFont="1" applyFill="1" applyBorder="1" applyAlignment="1">
      <alignment horizontal="center" vertical="center" wrapText="1"/>
    </xf>
    <xf numFmtId="0" fontId="31" fillId="0" borderId="29" xfId="1" applyFont="1" applyBorder="1" applyAlignment="1">
      <alignment horizontal="center" vertical="center" wrapText="1"/>
    </xf>
    <xf numFmtId="0" fontId="31" fillId="0" borderId="27" xfId="1" applyFont="1" applyBorder="1" applyAlignment="1">
      <alignment horizontal="center" vertical="center" wrapText="1"/>
    </xf>
    <xf numFmtId="0" fontId="31" fillId="0" borderId="59" xfId="1" applyFont="1" applyBorder="1" applyAlignment="1">
      <alignment horizontal="center" vertical="center" wrapText="1"/>
    </xf>
    <xf numFmtId="0" fontId="31" fillId="0" borderId="28" xfId="1" applyFont="1" applyBorder="1" applyAlignment="1" applyProtection="1">
      <alignment horizontal="justify" vertical="center" wrapText="1"/>
      <protection locked="0"/>
    </xf>
    <xf numFmtId="14" fontId="31" fillId="0" borderId="28" xfId="1" applyNumberFormat="1" applyFont="1" applyBorder="1" applyAlignment="1" applyProtection="1">
      <alignment horizontal="center" vertical="center" wrapText="1"/>
      <protection locked="0"/>
    </xf>
    <xf numFmtId="14" fontId="31" fillId="0" borderId="27" xfId="1" applyNumberFormat="1" applyFont="1" applyBorder="1" applyAlignment="1" applyProtection="1">
      <alignment horizontal="center" vertical="center" wrapText="1"/>
      <protection locked="0"/>
    </xf>
    <xf numFmtId="0" fontId="34" fillId="0" borderId="73" xfId="5" applyFont="1" applyFill="1" applyBorder="1" applyAlignment="1" applyProtection="1">
      <alignment horizontal="left" vertical="center" wrapText="1"/>
      <protection locked="0"/>
    </xf>
    <xf numFmtId="9" fontId="34" fillId="0" borderId="74" xfId="5" applyNumberFormat="1" applyFont="1" applyFill="1" applyBorder="1" applyAlignment="1" applyProtection="1">
      <alignment horizontal="center" vertical="center" wrapText="1"/>
      <protection locked="0"/>
    </xf>
    <xf numFmtId="0" fontId="34" fillId="0" borderId="11" xfId="0" applyFont="1" applyFill="1" applyBorder="1" applyAlignment="1">
      <alignment horizontal="justify" vertical="center" wrapText="1"/>
    </xf>
    <xf numFmtId="0" fontId="31" fillId="0" borderId="11" xfId="1" applyFont="1" applyBorder="1" applyAlignment="1" applyProtection="1">
      <alignment horizontal="center" vertical="center" wrapText="1"/>
      <protection locked="0"/>
    </xf>
    <xf numFmtId="0" fontId="34" fillId="0" borderId="11" xfId="1" applyFont="1" applyBorder="1" applyAlignment="1" applyProtection="1">
      <alignment horizontal="center" vertical="center" wrapText="1"/>
      <protection locked="0"/>
    </xf>
    <xf numFmtId="0" fontId="31" fillId="0" borderId="2" xfId="1" applyFont="1" applyBorder="1" applyAlignment="1" applyProtection="1">
      <alignment vertical="center" wrapText="1"/>
      <protection locked="0"/>
    </xf>
    <xf numFmtId="0" fontId="31" fillId="0" borderId="1" xfId="1" applyFont="1" applyBorder="1" applyAlignment="1" applyProtection="1">
      <alignment vertical="center" wrapText="1"/>
      <protection locked="0"/>
    </xf>
    <xf numFmtId="0" fontId="31" fillId="0" borderId="3" xfId="1" applyFont="1" applyBorder="1" applyAlignment="1" applyProtection="1">
      <alignment vertical="center" wrapText="1"/>
      <protection locked="0"/>
    </xf>
    <xf numFmtId="0" fontId="31" fillId="0" borderId="8" xfId="1" applyFont="1" applyBorder="1" applyAlignment="1" applyProtection="1">
      <alignment vertical="center" wrapText="1"/>
      <protection locked="0"/>
    </xf>
    <xf numFmtId="0" fontId="31" fillId="0" borderId="7" xfId="1" applyFont="1" applyBorder="1" applyAlignment="1" applyProtection="1">
      <alignment vertical="center" wrapText="1"/>
      <protection locked="0"/>
    </xf>
    <xf numFmtId="0" fontId="31" fillId="0" borderId="9" xfId="1" applyFont="1" applyBorder="1" applyAlignment="1" applyProtection="1">
      <alignment vertical="center" wrapText="1"/>
      <protection locked="0"/>
    </xf>
    <xf numFmtId="0" fontId="31" fillId="0" borderId="0" xfId="1" applyFont="1" applyFill="1" applyBorder="1" applyAlignment="1" applyProtection="1">
      <alignment horizontal="center" vertical="center"/>
      <protection locked="0"/>
    </xf>
    <xf numFmtId="0" fontId="31" fillId="0" borderId="0" xfId="1" applyFont="1" applyFill="1" applyBorder="1" applyAlignment="1" applyProtection="1">
      <alignment horizontal="center" vertical="center" wrapText="1"/>
      <protection locked="0"/>
    </xf>
    <xf numFmtId="0" fontId="31" fillId="0" borderId="0" xfId="1" applyFont="1" applyFill="1" applyBorder="1" applyAlignment="1" applyProtection="1">
      <alignment vertical="center" wrapText="1"/>
      <protection locked="0"/>
    </xf>
    <xf numFmtId="0" fontId="31" fillId="0" borderId="0" xfId="1" applyFont="1" applyFill="1" applyBorder="1" applyAlignment="1">
      <alignment horizontal="center" vertical="center" wrapText="1"/>
    </xf>
    <xf numFmtId="1" fontId="31" fillId="0" borderId="0" xfId="1" applyNumberFormat="1" applyFont="1" applyFill="1" applyBorder="1" applyAlignment="1">
      <alignment horizontal="center" vertical="center" wrapText="1"/>
    </xf>
    <xf numFmtId="0" fontId="31" fillId="0" borderId="0" xfId="0" applyFont="1" applyFill="1" applyBorder="1" applyProtection="1">
      <protection locked="0"/>
    </xf>
    <xf numFmtId="0" fontId="31" fillId="0" borderId="0" xfId="1" applyFont="1" applyFill="1"/>
    <xf numFmtId="0" fontId="31" fillId="0" borderId="0" xfId="1" applyFont="1" applyFill="1" applyBorder="1" applyAlignment="1" applyProtection="1">
      <alignment horizontal="justify" vertical="center" wrapText="1"/>
      <protection locked="0"/>
    </xf>
    <xf numFmtId="14" fontId="31" fillId="0" borderId="0" xfId="1" applyNumberFormat="1" applyFont="1" applyFill="1" applyBorder="1" applyAlignment="1" applyProtection="1">
      <alignment horizontal="center" vertical="center" wrapText="1"/>
      <protection locked="0"/>
    </xf>
    <xf numFmtId="0" fontId="38" fillId="0" borderId="0" xfId="1" applyFont="1" applyFill="1" applyBorder="1" applyAlignment="1" applyProtection="1">
      <alignment vertical="center" wrapText="1"/>
      <protection locked="0"/>
    </xf>
    <xf numFmtId="0" fontId="35" fillId="0" borderId="0" xfId="0" applyFont="1" applyAlignment="1">
      <alignment vertical="center"/>
    </xf>
    <xf numFmtId="0" fontId="0" fillId="0" borderId="0" xfId="0" applyAlignment="1">
      <alignment vertical="center"/>
    </xf>
    <xf numFmtId="0" fontId="1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9" fillId="0" borderId="5" xfId="0" applyFont="1" applyFill="1" applyBorder="1" applyAlignment="1">
      <alignment horizontal="justify" vertical="center" wrapText="1"/>
    </xf>
    <xf numFmtId="9" fontId="5" fillId="0" borderId="5" xfId="0" applyNumberFormat="1" applyFont="1" applyFill="1" applyBorder="1" applyAlignment="1">
      <alignment horizontal="center" vertical="center"/>
    </xf>
    <xf numFmtId="0" fontId="0" fillId="0" borderId="5" xfId="0" applyFill="1" applyBorder="1"/>
    <xf numFmtId="0" fontId="7" fillId="0" borderId="5" xfId="0" applyFont="1" applyFill="1" applyBorder="1" applyAlignment="1">
      <alignment horizontal="justify" vertical="center" wrapText="1"/>
    </xf>
    <xf numFmtId="0" fontId="0" fillId="0" borderId="5" xfId="0" applyFill="1" applyBorder="1" applyAlignment="1">
      <alignment vertical="center" wrapText="1"/>
    </xf>
    <xf numFmtId="0" fontId="5" fillId="0" borderId="5" xfId="0" applyFont="1" applyFill="1" applyBorder="1" applyAlignment="1">
      <alignment vertical="center" wrapText="1"/>
    </xf>
    <xf numFmtId="0" fontId="3" fillId="0" borderId="5" xfId="0" applyNumberFormat="1" applyFont="1" applyFill="1" applyBorder="1" applyAlignment="1" applyProtection="1">
      <alignment horizontal="justify" vertical="center" wrapText="1"/>
    </xf>
    <xf numFmtId="0" fontId="5" fillId="0" borderId="5" xfId="0" applyFont="1" applyFill="1" applyBorder="1"/>
    <xf numFmtId="0" fontId="35" fillId="0" borderId="0" xfId="0" applyFont="1" applyFill="1"/>
    <xf numFmtId="9" fontId="3" fillId="0" borderId="5" xfId="4" applyFont="1" applyFill="1" applyBorder="1" applyAlignment="1">
      <alignment horizontal="center" vertical="center" wrapText="1"/>
    </xf>
    <xf numFmtId="0" fontId="12" fillId="0" borderId="5" xfId="0" applyFont="1" applyFill="1" applyBorder="1" applyAlignment="1">
      <alignment horizontal="justify" vertical="center" wrapText="1"/>
    </xf>
    <xf numFmtId="0" fontId="3"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xf numFmtId="9" fontId="15" fillId="0" borderId="5" xfId="0" applyNumberFormat="1" applyFont="1" applyFill="1" applyBorder="1" applyAlignment="1">
      <alignment horizontal="center" vertical="center" wrapText="1"/>
    </xf>
    <xf numFmtId="0" fontId="3" fillId="0" borderId="36" xfId="0" applyFont="1" applyFill="1" applyBorder="1" applyAlignment="1">
      <alignment horizontal="justify" vertical="center" wrapText="1"/>
    </xf>
    <xf numFmtId="0" fontId="15" fillId="0" borderId="5" xfId="0" applyFont="1" applyFill="1" applyBorder="1" applyAlignment="1">
      <alignment horizontal="justify" vertical="center" wrapText="1"/>
    </xf>
    <xf numFmtId="0" fontId="15" fillId="0" borderId="36" xfId="0" applyFont="1" applyFill="1" applyBorder="1" applyAlignment="1">
      <alignment horizontal="justify" vertical="center" wrapText="1"/>
    </xf>
    <xf numFmtId="14" fontId="16" fillId="0" borderId="5"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9" fontId="15" fillId="0" borderId="10" xfId="0" applyNumberFormat="1" applyFont="1" applyFill="1" applyBorder="1" applyAlignment="1">
      <alignment horizontal="center" vertical="center" wrapText="1"/>
    </xf>
    <xf numFmtId="0" fontId="15" fillId="0" borderId="62" xfId="0" applyFont="1" applyFill="1" applyBorder="1" applyAlignment="1">
      <alignment horizontal="justify" vertical="center" wrapText="1"/>
    </xf>
    <xf numFmtId="0" fontId="7" fillId="0" borderId="26" xfId="0"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0" borderId="10" xfId="0" applyFont="1" applyFill="1" applyBorder="1"/>
    <xf numFmtId="0" fontId="5" fillId="0" borderId="16" xfId="0" applyFont="1" applyFill="1" applyBorder="1" applyAlignment="1">
      <alignment vertical="center" wrapText="1"/>
    </xf>
    <xf numFmtId="0" fontId="7" fillId="0" borderId="11" xfId="0" applyFont="1" applyFill="1" applyBorder="1" applyAlignment="1">
      <alignment horizontal="center" vertical="center" wrapText="1"/>
    </xf>
    <xf numFmtId="0" fontId="34" fillId="0" borderId="5" xfId="0" applyFont="1" applyFill="1" applyBorder="1" applyAlignment="1">
      <alignment horizontal="justify" vertical="top" wrapText="1"/>
    </xf>
    <xf numFmtId="0" fontId="3" fillId="0" borderId="0" xfId="1" applyAlignment="1">
      <alignment horizontal="center"/>
    </xf>
    <xf numFmtId="0" fontId="38" fillId="0" borderId="0" xfId="1" applyFont="1" applyFill="1" applyBorder="1" applyAlignment="1" applyProtection="1">
      <alignment horizontal="center" vertical="center" wrapText="1"/>
      <protection locked="0"/>
    </xf>
    <xf numFmtId="9" fontId="34" fillId="0" borderId="5" xfId="0" applyNumberFormat="1" applyFont="1" applyFill="1" applyBorder="1" applyAlignment="1">
      <alignment horizontal="center" vertical="center" wrapText="1"/>
    </xf>
    <xf numFmtId="0" fontId="31" fillId="0" borderId="5" xfId="1" applyFont="1" applyFill="1" applyBorder="1" applyAlignment="1" applyProtection="1">
      <alignment horizontal="center" vertical="center" wrapText="1"/>
      <protection locked="0"/>
    </xf>
    <xf numFmtId="9" fontId="34" fillId="0" borderId="5" xfId="0" applyNumberFormat="1" applyFont="1" applyFill="1" applyBorder="1" applyAlignment="1">
      <alignment horizontal="center" vertical="center"/>
    </xf>
    <xf numFmtId="0" fontId="31" fillId="0" borderId="5" xfId="0" applyFont="1" applyFill="1" applyBorder="1" applyAlignment="1">
      <alignment horizontal="left" vertical="center" wrapText="1"/>
    </xf>
    <xf numFmtId="0" fontId="34" fillId="0" borderId="5" xfId="0" applyFont="1" applyFill="1" applyBorder="1" applyAlignment="1">
      <alignment vertical="center"/>
    </xf>
    <xf numFmtId="0" fontId="34" fillId="0" borderId="5" xfId="0" applyFont="1" applyFill="1" applyBorder="1" applyAlignment="1">
      <alignment horizontal="center" vertical="center"/>
    </xf>
    <xf numFmtId="0" fontId="31" fillId="0" borderId="5" xfId="0" applyFont="1" applyFill="1" applyBorder="1" applyAlignment="1">
      <alignment horizontal="justify" vertical="center" wrapText="1"/>
    </xf>
    <xf numFmtId="0" fontId="31" fillId="0" borderId="5" xfId="0" applyFont="1" applyFill="1" applyBorder="1" applyAlignment="1">
      <alignment horizontal="left" vertical="top" wrapText="1"/>
    </xf>
    <xf numFmtId="0" fontId="33" fillId="0" borderId="5" xfId="0" applyFont="1" applyFill="1" applyBorder="1" applyAlignment="1">
      <alignment horizontal="left" vertical="top" wrapText="1"/>
    </xf>
    <xf numFmtId="49" fontId="34" fillId="0" borderId="5" xfId="0" applyNumberFormat="1" applyFont="1" applyFill="1" applyBorder="1" applyAlignment="1">
      <alignment horizontal="center" wrapText="1"/>
    </xf>
    <xf numFmtId="0" fontId="34" fillId="0" borderId="10" xfId="0" applyFont="1" applyFill="1" applyBorder="1" applyAlignment="1">
      <alignment horizontal="left" vertical="top" wrapText="1"/>
    </xf>
    <xf numFmtId="9" fontId="34" fillId="0" borderId="10" xfId="0" applyNumberFormat="1" applyFont="1" applyFill="1" applyBorder="1" applyAlignment="1">
      <alignment horizontal="center" vertical="center"/>
    </xf>
    <xf numFmtId="0" fontId="34" fillId="0" borderId="10" xfId="0" applyFont="1" applyFill="1" applyBorder="1" applyAlignment="1">
      <alignment horizontal="justify" vertical="center" wrapText="1"/>
    </xf>
    <xf numFmtId="0" fontId="31" fillId="0" borderId="10" xfId="1" applyFont="1" applyFill="1" applyBorder="1" applyAlignment="1" applyProtection="1">
      <alignment horizontal="center" vertical="center" wrapText="1"/>
      <protection locked="0"/>
    </xf>
    <xf numFmtId="0" fontId="33" fillId="0" borderId="48" xfId="0" applyFont="1" applyFill="1" applyBorder="1" applyAlignment="1">
      <alignment horizontal="left" vertical="top" wrapText="1"/>
    </xf>
    <xf numFmtId="0" fontId="34" fillId="0" borderId="48" xfId="0" applyFont="1" applyFill="1" applyBorder="1" applyAlignment="1">
      <alignment horizontal="center" vertical="center"/>
    </xf>
    <xf numFmtId="0" fontId="34" fillId="0" borderId="48" xfId="0" applyFont="1" applyFill="1" applyBorder="1" applyAlignment="1">
      <alignment horizontal="justify" vertical="center" wrapText="1"/>
    </xf>
    <xf numFmtId="0" fontId="31" fillId="0" borderId="48" xfId="1" applyFont="1" applyFill="1" applyBorder="1" applyAlignment="1" applyProtection="1">
      <alignment horizontal="center" vertical="center" wrapText="1"/>
      <protection locked="0"/>
    </xf>
    <xf numFmtId="0" fontId="31" fillId="0" borderId="47" xfId="1" applyFont="1" applyFill="1" applyBorder="1" applyAlignment="1" applyProtection="1">
      <alignment horizontal="center" vertical="center" wrapText="1"/>
      <protection locked="0"/>
    </xf>
    <xf numFmtId="0" fontId="11" fillId="0" borderId="18" xfId="0" applyFon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31" fillId="0" borderId="43" xfId="1" applyFont="1" applyBorder="1" applyAlignment="1" applyProtection="1">
      <alignment horizontal="center" vertical="center" wrapText="1"/>
      <protection locked="0"/>
    </xf>
    <xf numFmtId="0" fontId="34" fillId="0" borderId="34" xfId="0" applyFont="1" applyBorder="1" applyAlignment="1">
      <alignment horizontal="center" vertical="center" wrapText="1"/>
    </xf>
    <xf numFmtId="0" fontId="34" fillId="0" borderId="29" xfId="0" applyFont="1" applyBorder="1" applyAlignment="1">
      <alignment horizontal="center" vertical="center" wrapText="1"/>
    </xf>
    <xf numFmtId="0" fontId="31" fillId="0" borderId="42" xfId="1" applyFont="1" applyBorder="1" applyAlignment="1" applyProtection="1">
      <alignment horizontal="center" vertical="center" wrapText="1"/>
      <protection locked="0"/>
    </xf>
    <xf numFmtId="0" fontId="31" fillId="0" borderId="26" xfId="1" applyFont="1" applyBorder="1" applyAlignment="1" applyProtection="1">
      <alignment horizontal="center" vertical="center" wrapText="1"/>
      <protection locked="0"/>
    </xf>
    <xf numFmtId="0" fontId="31" fillId="0" borderId="28" xfId="1" applyFont="1" applyBorder="1" applyAlignment="1" applyProtection="1">
      <alignment horizontal="center" vertical="center" wrapText="1"/>
      <protection locked="0"/>
    </xf>
    <xf numFmtId="14" fontId="31" fillId="0" borderId="42" xfId="1" applyNumberFormat="1" applyFont="1" applyFill="1" applyBorder="1" applyAlignment="1" applyProtection="1">
      <alignment horizontal="center" vertical="center" wrapText="1"/>
      <protection locked="0"/>
    </xf>
    <xf numFmtId="14" fontId="31" fillId="0" borderId="26" xfId="1" applyNumberFormat="1" applyFont="1" applyFill="1" applyBorder="1" applyAlignment="1" applyProtection="1">
      <alignment horizontal="center" vertical="center" wrapText="1"/>
      <protection locked="0"/>
    </xf>
    <xf numFmtId="14" fontId="31" fillId="0" borderId="28" xfId="1" applyNumberFormat="1" applyFont="1" applyFill="1" applyBorder="1" applyAlignment="1" applyProtection="1">
      <alignment horizontal="center" vertical="center" wrapText="1"/>
      <protection locked="0"/>
    </xf>
    <xf numFmtId="14" fontId="31" fillId="0" borderId="41" xfId="1" applyNumberFormat="1" applyFont="1" applyFill="1" applyBorder="1" applyAlignment="1" applyProtection="1">
      <alignment horizontal="center" vertical="center" wrapText="1"/>
      <protection locked="0"/>
    </xf>
    <xf numFmtId="14" fontId="31" fillId="0" borderId="33" xfId="1" applyNumberFormat="1" applyFont="1" applyFill="1" applyBorder="1" applyAlignment="1" applyProtection="1">
      <alignment horizontal="center" vertical="center" wrapText="1"/>
      <protection locked="0"/>
    </xf>
    <xf numFmtId="14" fontId="31" fillId="0" borderId="27" xfId="1" applyNumberFormat="1" applyFont="1" applyFill="1" applyBorder="1" applyAlignment="1" applyProtection="1">
      <alignment horizontal="center" vertical="center" wrapText="1"/>
      <protection locked="0"/>
    </xf>
    <xf numFmtId="0" fontId="31" fillId="0" borderId="34" xfId="1" applyFont="1" applyBorder="1" applyAlignment="1" applyProtection="1">
      <alignment horizontal="center" vertical="center" wrapText="1"/>
      <protection locked="0"/>
    </xf>
    <xf numFmtId="0" fontId="31" fillId="0" borderId="29" xfId="1" applyFont="1" applyBorder="1" applyAlignment="1" applyProtection="1">
      <alignment horizontal="center" vertical="center" wrapText="1"/>
      <protection locked="0"/>
    </xf>
    <xf numFmtId="0" fontId="31" fillId="0" borderId="41" xfId="1" applyFont="1" applyBorder="1" applyAlignment="1" applyProtection="1">
      <alignment horizontal="center" vertical="center" wrapText="1"/>
      <protection locked="0"/>
    </xf>
    <xf numFmtId="0" fontId="31" fillId="0" borderId="33" xfId="1" applyFont="1" applyBorder="1" applyAlignment="1" applyProtection="1">
      <alignment horizontal="center" vertical="center" wrapText="1"/>
      <protection locked="0"/>
    </xf>
    <xf numFmtId="0" fontId="31" fillId="0" borderId="27" xfId="1" applyFont="1" applyBorder="1" applyAlignment="1" applyProtection="1">
      <alignment horizontal="center" vertical="center" wrapText="1"/>
      <protection locked="0"/>
    </xf>
    <xf numFmtId="0" fontId="31" fillId="0" borderId="43" xfId="1" applyFont="1" applyBorder="1" applyAlignment="1">
      <alignment horizontal="center" vertical="center" wrapText="1"/>
    </xf>
    <xf numFmtId="0" fontId="31" fillId="0" borderId="34" xfId="1" applyFont="1" applyBorder="1" applyAlignment="1">
      <alignment horizontal="center" vertical="center" wrapText="1"/>
    </xf>
    <xf numFmtId="0" fontId="31" fillId="0" borderId="29" xfId="1" applyFont="1" applyBorder="1" applyAlignment="1">
      <alignment horizontal="center" vertical="center" wrapText="1"/>
    </xf>
    <xf numFmtId="0" fontId="31" fillId="0" borderId="41" xfId="1" applyFont="1" applyBorder="1" applyAlignment="1">
      <alignment horizontal="center" vertical="center" wrapText="1"/>
    </xf>
    <xf numFmtId="0" fontId="31" fillId="0" borderId="33" xfId="1" applyFont="1" applyBorder="1" applyAlignment="1">
      <alignment horizontal="center" vertical="center" wrapText="1"/>
    </xf>
    <xf numFmtId="0" fontId="31" fillId="0" borderId="27" xfId="1" applyFont="1" applyBorder="1" applyAlignment="1">
      <alignment horizontal="center" vertical="center" wrapText="1"/>
    </xf>
    <xf numFmtId="0" fontId="31" fillId="0" borderId="66" xfId="1" applyFont="1" applyBorder="1" applyAlignment="1">
      <alignment horizontal="center" vertical="center" wrapText="1"/>
    </xf>
    <xf numFmtId="0" fontId="31" fillId="0" borderId="53" xfId="1" applyFont="1" applyBorder="1" applyAlignment="1">
      <alignment horizontal="center" vertical="center" wrapText="1"/>
    </xf>
    <xf numFmtId="0" fontId="31" fillId="0" borderId="59" xfId="1" applyFont="1" applyBorder="1" applyAlignment="1">
      <alignment horizontal="center" vertical="center" wrapText="1"/>
    </xf>
    <xf numFmtId="0" fontId="18" fillId="3" borderId="42"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31" fillId="0" borderId="1" xfId="1" applyFont="1" applyBorder="1" applyAlignment="1" applyProtection="1">
      <alignment horizontal="center" vertical="center" wrapText="1"/>
      <protection locked="0"/>
    </xf>
    <xf numFmtId="0" fontId="31" fillId="0" borderId="7" xfId="1" applyFont="1" applyBorder="1" applyAlignment="1" applyProtection="1">
      <alignment horizontal="center" vertical="center" wrapText="1"/>
      <protection locked="0"/>
    </xf>
    <xf numFmtId="0" fontId="31" fillId="0" borderId="41" xfId="1" applyFont="1" applyBorder="1" applyAlignment="1" applyProtection="1">
      <alignment horizontal="left" vertical="center" wrapText="1"/>
      <protection locked="0"/>
    </xf>
    <xf numFmtId="0" fontId="31" fillId="0" borderId="27" xfId="1" applyFont="1" applyBorder="1" applyAlignment="1" applyProtection="1">
      <alignment horizontal="left" vertical="center" wrapText="1"/>
      <protection locked="0"/>
    </xf>
    <xf numFmtId="0" fontId="31" fillId="0" borderId="2" xfId="1" applyFont="1" applyBorder="1" applyAlignment="1" applyProtection="1">
      <alignment horizontal="center" vertical="center" wrapText="1"/>
      <protection locked="0"/>
    </xf>
    <xf numFmtId="0" fontId="31" fillId="0" borderId="8" xfId="1" applyFont="1" applyBorder="1" applyAlignment="1" applyProtection="1">
      <alignment horizontal="center" vertical="center" wrapText="1"/>
      <protection locked="0"/>
    </xf>
    <xf numFmtId="2" fontId="21" fillId="0" borderId="2" xfId="3" applyNumberFormat="1" applyFont="1" applyFill="1" applyBorder="1" applyAlignment="1" applyProtection="1">
      <alignment horizontal="center" vertical="center" wrapText="1"/>
      <protection locked="0"/>
    </xf>
    <xf numFmtId="2" fontId="21" fillId="0" borderId="8" xfId="3" applyNumberFormat="1" applyFont="1" applyFill="1" applyBorder="1" applyAlignment="1" applyProtection="1">
      <alignment horizontal="center" vertical="center" wrapText="1"/>
      <protection locked="0"/>
    </xf>
    <xf numFmtId="14" fontId="31" fillId="0" borderId="42" xfId="1" applyNumberFormat="1" applyFont="1" applyBorder="1" applyAlignment="1" applyProtection="1">
      <alignment horizontal="center" vertical="center" wrapText="1"/>
      <protection locked="0"/>
    </xf>
    <xf numFmtId="14" fontId="31" fillId="0" borderId="28" xfId="1" applyNumberFormat="1" applyFont="1" applyBorder="1" applyAlignment="1" applyProtection="1">
      <alignment horizontal="center" vertical="center" wrapText="1"/>
      <protection locked="0"/>
    </xf>
    <xf numFmtId="14" fontId="31" fillId="0" borderId="3" xfId="1" applyNumberFormat="1" applyFont="1" applyBorder="1" applyAlignment="1" applyProtection="1">
      <alignment horizontal="center" vertical="center" wrapText="1"/>
      <protection locked="0"/>
    </xf>
    <xf numFmtId="14" fontId="31" fillId="0" borderId="9" xfId="1" applyNumberFormat="1" applyFont="1" applyBorder="1" applyAlignment="1" applyProtection="1">
      <alignment horizontal="center" vertical="center" wrapText="1"/>
      <protection locked="0"/>
    </xf>
    <xf numFmtId="0" fontId="31" fillId="0" borderId="10" xfId="1" applyFont="1" applyBorder="1" applyAlignment="1" applyProtection="1">
      <alignment horizontal="left" vertical="center" wrapText="1"/>
      <protection locked="0"/>
    </xf>
    <xf numFmtId="0" fontId="31" fillId="0" borderId="11" xfId="1" applyFont="1" applyBorder="1" applyAlignment="1" applyProtection="1">
      <alignment horizontal="left" vertical="center" wrapText="1"/>
      <protection locked="0"/>
    </xf>
    <xf numFmtId="0" fontId="31" fillId="0" borderId="1" xfId="1" applyFont="1" applyFill="1" applyBorder="1" applyAlignment="1" applyProtection="1">
      <alignment horizontal="center" vertical="center" wrapText="1"/>
      <protection locked="0"/>
    </xf>
    <xf numFmtId="0" fontId="31" fillId="0" borderId="7" xfId="1" applyFont="1" applyFill="1" applyBorder="1" applyAlignment="1" applyProtection="1">
      <alignment horizontal="center" vertical="center" wrapText="1"/>
      <protection locked="0"/>
    </xf>
    <xf numFmtId="0" fontId="31" fillId="0" borderId="2" xfId="1" applyFont="1" applyFill="1" applyBorder="1" applyAlignment="1" applyProtection="1">
      <alignment horizontal="center" vertical="center" wrapText="1"/>
      <protection locked="0"/>
    </xf>
    <xf numFmtId="0" fontId="31" fillId="0" borderId="10" xfId="1" applyFont="1" applyBorder="1" applyAlignment="1" applyProtection="1">
      <alignment horizontal="center" vertical="center" wrapText="1"/>
      <protection locked="0"/>
    </xf>
    <xf numFmtId="0" fontId="31" fillId="0" borderId="11" xfId="1" applyFont="1" applyBorder="1" applyAlignment="1" applyProtection="1">
      <alignment horizontal="center" vertical="center" wrapText="1"/>
      <protection locked="0"/>
    </xf>
    <xf numFmtId="0" fontId="31" fillId="0" borderId="42" xfId="1" applyFont="1" applyBorder="1" applyAlignment="1" applyProtection="1">
      <alignment horizontal="justify" vertical="center" wrapText="1"/>
      <protection locked="0"/>
    </xf>
    <xf numFmtId="0" fontId="31" fillId="0" borderId="11" xfId="1" applyFont="1" applyBorder="1" applyAlignment="1" applyProtection="1">
      <alignment horizontal="justify" vertical="center" wrapText="1"/>
      <protection locked="0"/>
    </xf>
    <xf numFmtId="0" fontId="31" fillId="0" borderId="1"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3" xfId="1" applyFont="1" applyBorder="1" applyAlignment="1">
      <alignment horizontal="center" vertical="center" wrapText="1"/>
    </xf>
    <xf numFmtId="0" fontId="31" fillId="0" borderId="9" xfId="1" applyFont="1" applyBorder="1" applyAlignment="1">
      <alignment horizontal="center" vertical="center" wrapText="1"/>
    </xf>
    <xf numFmtId="0" fontId="31" fillId="0" borderId="44" xfId="1" applyFont="1" applyBorder="1" applyAlignment="1">
      <alignment horizontal="center" vertical="center" wrapText="1"/>
    </xf>
    <xf numFmtId="0" fontId="31" fillId="0" borderId="30" xfId="1" applyFont="1" applyBorder="1" applyAlignment="1">
      <alignment horizontal="center" vertical="center" wrapText="1"/>
    </xf>
    <xf numFmtId="1" fontId="31" fillId="8" borderId="2" xfId="1" applyNumberFormat="1" applyFont="1" applyFill="1" applyBorder="1" applyAlignment="1">
      <alignment horizontal="center" vertical="center" wrapText="1"/>
    </xf>
    <xf numFmtId="1" fontId="31" fillId="8" borderId="8" xfId="1" applyNumberFormat="1" applyFont="1" applyFill="1" applyBorder="1" applyAlignment="1">
      <alignment horizontal="center" vertical="center" wrapText="1"/>
    </xf>
    <xf numFmtId="0" fontId="31" fillId="8" borderId="2" xfId="1" applyFont="1" applyFill="1" applyBorder="1" applyAlignment="1">
      <alignment horizontal="center" vertical="center" wrapText="1"/>
    </xf>
    <xf numFmtId="0" fontId="31" fillId="8" borderId="8" xfId="1" applyFont="1" applyFill="1" applyBorder="1" applyAlignment="1">
      <alignment horizontal="center" vertical="center" wrapText="1"/>
    </xf>
    <xf numFmtId="0" fontId="9" fillId="9" borderId="41" xfId="1" applyFont="1" applyFill="1" applyBorder="1" applyAlignment="1" applyProtection="1">
      <alignment horizontal="center" vertical="center" wrapText="1"/>
    </xf>
    <xf numFmtId="0" fontId="9" fillId="9" borderId="33" xfId="1" applyFont="1" applyFill="1" applyBorder="1" applyAlignment="1" applyProtection="1">
      <alignment horizontal="center" vertical="center" wrapText="1"/>
    </xf>
    <xf numFmtId="0" fontId="9" fillId="9" borderId="27" xfId="1" applyFont="1" applyFill="1" applyBorder="1" applyAlignment="1" applyProtection="1">
      <alignment horizontal="center" vertical="center" wrapText="1"/>
    </xf>
    <xf numFmtId="0" fontId="9" fillId="9" borderId="43" xfId="1" applyFont="1" applyFill="1" applyBorder="1" applyAlignment="1" applyProtection="1">
      <alignment horizontal="center" vertical="center" wrapText="1"/>
    </xf>
    <xf numFmtId="0" fontId="9" fillId="9" borderId="34" xfId="1" applyFont="1" applyFill="1" applyBorder="1" applyAlignment="1" applyProtection="1">
      <alignment horizontal="center" vertical="center" wrapText="1"/>
    </xf>
    <xf numFmtId="0" fontId="9" fillId="9" borderId="29" xfId="1" applyFont="1" applyFill="1" applyBorder="1" applyAlignment="1" applyProtection="1">
      <alignment horizontal="center" vertical="center" wrapText="1"/>
    </xf>
    <xf numFmtId="0" fontId="9" fillId="9" borderId="42" xfId="1" applyFont="1" applyFill="1" applyBorder="1" applyAlignment="1" applyProtection="1">
      <alignment horizontal="center" vertical="center" wrapText="1"/>
    </xf>
    <xf numFmtId="0" fontId="9" fillId="9" borderId="26" xfId="1" applyFont="1" applyFill="1" applyBorder="1" applyAlignment="1" applyProtection="1">
      <alignment horizontal="center" vertical="center" wrapText="1"/>
    </xf>
    <xf numFmtId="0" fontId="9" fillId="9" borderId="28" xfId="1" applyFont="1" applyFill="1" applyBorder="1" applyAlignment="1" applyProtection="1">
      <alignment horizontal="center" vertical="center" wrapText="1"/>
    </xf>
    <xf numFmtId="0" fontId="22" fillId="9" borderId="70" xfId="1" applyFont="1" applyFill="1" applyBorder="1" applyAlignment="1" applyProtection="1">
      <alignment horizontal="center" vertical="center" wrapText="1"/>
    </xf>
    <xf numFmtId="0" fontId="22" fillId="9" borderId="54" xfId="1" applyFont="1" applyFill="1" applyBorder="1" applyAlignment="1" applyProtection="1">
      <alignment horizontal="center" vertical="center" wrapText="1"/>
    </xf>
    <xf numFmtId="0" fontId="22" fillId="9" borderId="58" xfId="1" applyFont="1" applyFill="1" applyBorder="1" applyAlignment="1" applyProtection="1">
      <alignment horizontal="center" vertical="center" wrapText="1"/>
    </xf>
    <xf numFmtId="0" fontId="31" fillId="0" borderId="3" xfId="1" applyFont="1" applyBorder="1" applyAlignment="1" applyProtection="1">
      <alignment horizontal="center" vertical="center" wrapText="1"/>
      <protection locked="0"/>
    </xf>
    <xf numFmtId="0" fontId="31" fillId="0" borderId="9" xfId="1" applyFont="1" applyBorder="1" applyAlignment="1" applyProtection="1">
      <alignment horizontal="center" vertical="center" wrapText="1"/>
      <protection locked="0"/>
    </xf>
    <xf numFmtId="0" fontId="9" fillId="4" borderId="43" xfId="1" applyFont="1" applyFill="1" applyBorder="1" applyAlignment="1">
      <alignment horizontal="center" vertical="center" wrapText="1"/>
    </xf>
    <xf numFmtId="0" fontId="9" fillId="4" borderId="34" xfId="1" applyFont="1" applyFill="1" applyBorder="1" applyAlignment="1">
      <alignment horizontal="center" vertical="center" wrapText="1"/>
    </xf>
    <xf numFmtId="0" fontId="9" fillId="4" borderId="41"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31" fillId="0" borderId="46" xfId="1" applyFont="1" applyBorder="1" applyAlignment="1" applyProtection="1">
      <alignment horizontal="center" vertical="center" wrapText="1"/>
      <protection locked="0"/>
    </xf>
    <xf numFmtId="0" fontId="31" fillId="0" borderId="32" xfId="1" applyFont="1" applyBorder="1" applyAlignment="1" applyProtection="1">
      <alignment horizontal="center" vertical="center" wrapText="1"/>
      <protection locked="0"/>
    </xf>
    <xf numFmtId="0" fontId="31" fillId="0" borderId="45" xfId="1" applyFont="1" applyBorder="1" applyAlignment="1">
      <alignment horizontal="center" vertical="center" wrapText="1"/>
    </xf>
    <xf numFmtId="0" fontId="31" fillId="0" borderId="31" xfId="1" applyFont="1" applyBorder="1" applyAlignment="1">
      <alignment horizontal="center" vertical="center" wrapText="1"/>
    </xf>
    <xf numFmtId="0" fontId="9" fillId="9" borderId="63" xfId="1" applyFont="1" applyFill="1" applyBorder="1" applyAlignment="1" applyProtection="1">
      <alignment horizontal="center" vertical="center" wrapText="1"/>
    </xf>
    <xf numFmtId="0" fontId="9" fillId="9" borderId="53" xfId="1" applyFont="1" applyFill="1" applyBorder="1" applyAlignment="1" applyProtection="1">
      <alignment horizontal="center" vertical="center" wrapText="1"/>
    </xf>
    <xf numFmtId="0" fontId="9" fillId="9" borderId="59" xfId="1" applyFont="1" applyFill="1" applyBorder="1" applyAlignment="1" applyProtection="1">
      <alignment horizontal="center" vertical="center" wrapText="1"/>
    </xf>
    <xf numFmtId="0" fontId="9" fillId="9" borderId="43" xfId="0" applyFont="1" applyFill="1" applyBorder="1" applyAlignment="1" applyProtection="1">
      <alignment horizontal="center" vertical="center" wrapText="1"/>
    </xf>
    <xf numFmtId="0" fontId="9" fillId="9" borderId="34" xfId="0" applyFont="1" applyFill="1" applyBorder="1" applyAlignment="1" applyProtection="1">
      <alignment horizontal="center" vertical="center" wrapText="1"/>
    </xf>
    <xf numFmtId="0" fontId="9" fillId="9" borderId="29" xfId="0" applyFont="1" applyFill="1" applyBorder="1" applyAlignment="1" applyProtection="1">
      <alignment horizontal="center" vertical="center" wrapText="1"/>
    </xf>
    <xf numFmtId="0" fontId="21" fillId="9" borderId="20" xfId="0" applyFont="1" applyFill="1" applyBorder="1" applyAlignment="1" applyProtection="1">
      <alignment horizontal="center" vertical="center" wrapText="1"/>
    </xf>
    <xf numFmtId="0" fontId="21" fillId="9" borderId="33" xfId="0" applyFont="1" applyFill="1" applyBorder="1" applyAlignment="1" applyProtection="1">
      <alignment horizontal="center" vertical="center" wrapText="1"/>
    </xf>
    <xf numFmtId="0" fontId="21" fillId="9" borderId="27" xfId="0" applyFont="1" applyFill="1" applyBorder="1" applyAlignment="1" applyProtection="1">
      <alignment horizontal="center" vertical="center" wrapText="1"/>
    </xf>
    <xf numFmtId="0" fontId="22" fillId="9" borderId="41" xfId="1" applyFont="1" applyFill="1" applyBorder="1" applyAlignment="1" applyProtection="1">
      <alignment horizontal="center" vertical="center" wrapText="1"/>
    </xf>
    <xf numFmtId="0" fontId="22" fillId="9" borderId="33" xfId="1" applyFont="1" applyFill="1" applyBorder="1" applyAlignment="1" applyProtection="1">
      <alignment horizontal="center" vertical="center" wrapText="1"/>
    </xf>
    <xf numFmtId="0" fontId="22" fillId="9" borderId="27" xfId="1" applyFont="1" applyFill="1" applyBorder="1" applyAlignment="1" applyProtection="1">
      <alignment horizontal="center" vertical="center" wrapText="1"/>
    </xf>
    <xf numFmtId="0" fontId="34" fillId="0" borderId="33" xfId="0" applyFont="1" applyBorder="1" applyAlignment="1">
      <alignment horizontal="center" vertical="center" wrapText="1"/>
    </xf>
    <xf numFmtId="0" fontId="34" fillId="0" borderId="27" xfId="0" applyFont="1" applyBorder="1" applyAlignment="1">
      <alignment horizontal="center" vertical="center" wrapText="1"/>
    </xf>
    <xf numFmtId="0" fontId="31" fillId="0" borderId="8" xfId="1" applyFont="1" applyFill="1" applyBorder="1" applyAlignment="1" applyProtection="1">
      <alignment horizontal="center" vertical="center" wrapText="1"/>
      <protection locked="0"/>
    </xf>
    <xf numFmtId="0" fontId="9" fillId="9" borderId="2" xfId="1" applyFont="1" applyFill="1" applyBorder="1" applyAlignment="1" applyProtection="1">
      <alignment horizontal="center" vertical="center" wrapText="1"/>
    </xf>
    <xf numFmtId="0" fontId="9" fillId="9" borderId="5" xfId="1" applyFont="1" applyFill="1" applyBorder="1" applyAlignment="1" applyProtection="1">
      <alignment horizontal="center" vertical="center" wrapText="1"/>
    </xf>
    <xf numFmtId="0" fontId="9" fillId="9" borderId="8" xfId="1" applyFont="1" applyFill="1" applyBorder="1" applyAlignment="1" applyProtection="1">
      <alignment horizontal="center" vertical="center" wrapText="1"/>
    </xf>
    <xf numFmtId="0" fontId="9" fillId="9" borderId="62" xfId="0" applyFont="1" applyFill="1" applyBorder="1" applyAlignment="1" applyProtection="1">
      <alignment horizontal="center" vertical="center" wrapText="1"/>
    </xf>
    <xf numFmtId="0" fontId="9" fillId="9" borderId="54" xfId="0" applyFont="1" applyFill="1" applyBorder="1" applyAlignment="1" applyProtection="1">
      <alignment horizontal="center" vertical="center" wrapText="1"/>
    </xf>
    <xf numFmtId="0" fontId="9" fillId="9" borderId="58" xfId="0" applyFont="1" applyFill="1" applyBorder="1" applyAlignment="1" applyProtection="1">
      <alignment horizontal="center" vertical="center" wrapText="1"/>
    </xf>
    <xf numFmtId="0" fontId="25" fillId="0" borderId="19" xfId="1" applyFont="1" applyBorder="1" applyAlignment="1">
      <alignment horizontal="left" vertical="center" wrapText="1"/>
    </xf>
    <xf numFmtId="0" fontId="25" fillId="0" borderId="10" xfId="1" applyFont="1" applyBorder="1" applyAlignment="1">
      <alignment horizontal="left" vertical="center" wrapText="1"/>
    </xf>
    <xf numFmtId="0" fontId="25" fillId="0" borderId="20" xfId="1" applyFont="1" applyBorder="1" applyAlignment="1">
      <alignment horizontal="left" vertical="center" wrapText="1"/>
    </xf>
    <xf numFmtId="0" fontId="26" fillId="0" borderId="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2" xfId="1" applyFont="1" applyBorder="1" applyAlignment="1" applyProtection="1">
      <alignment horizontal="center" vertical="center" wrapText="1"/>
      <protection locked="0"/>
    </xf>
    <xf numFmtId="0" fontId="26" fillId="0" borderId="5" xfId="1" applyFont="1" applyBorder="1" applyAlignment="1" applyProtection="1">
      <alignment horizontal="center" vertical="center" wrapText="1"/>
      <protection locked="0"/>
    </xf>
    <xf numFmtId="0" fontId="18" fillId="3" borderId="43"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wrapText="1"/>
    </xf>
    <xf numFmtId="0" fontId="18" fillId="3" borderId="41" xfId="0" applyFont="1" applyFill="1" applyBorder="1" applyAlignment="1" applyProtection="1">
      <alignment horizontal="center" vertical="center" wrapText="1"/>
    </xf>
    <xf numFmtId="0" fontId="9" fillId="9" borderId="46" xfId="1" applyFont="1" applyFill="1" applyBorder="1" applyAlignment="1">
      <alignment horizontal="center" vertical="center" wrapText="1"/>
    </xf>
    <xf numFmtId="0" fontId="9" fillId="9" borderId="2" xfId="1" applyFont="1" applyFill="1" applyBorder="1" applyAlignment="1">
      <alignment horizontal="center" vertical="center" wrapText="1"/>
    </xf>
    <xf numFmtId="0" fontId="9" fillId="9" borderId="4" xfId="1" applyFont="1" applyFill="1" applyBorder="1" applyAlignment="1" applyProtection="1">
      <alignment horizontal="center" vertical="center" wrapText="1"/>
    </xf>
    <xf numFmtId="0" fontId="9" fillId="9" borderId="7" xfId="1" applyFont="1" applyFill="1" applyBorder="1" applyAlignment="1" applyProtection="1">
      <alignment horizontal="center" vertical="center" wrapText="1"/>
    </xf>
    <xf numFmtId="0" fontId="9" fillId="9" borderId="6" xfId="1" applyFont="1" applyFill="1" applyBorder="1" applyAlignment="1" applyProtection="1">
      <alignment horizontal="center" vertical="center" wrapText="1"/>
    </xf>
    <xf numFmtId="0" fontId="9" fillId="9" borderId="9" xfId="1" applyFont="1" applyFill="1" applyBorder="1" applyAlignment="1" applyProtection="1">
      <alignment horizontal="center" vertical="center" wrapText="1"/>
    </xf>
    <xf numFmtId="0" fontId="9" fillId="9" borderId="37" xfId="1" applyFont="1" applyFill="1" applyBorder="1" applyAlignment="1" applyProtection="1">
      <alignment horizontal="center" vertical="center" textRotation="90" wrapText="1"/>
    </xf>
    <xf numFmtId="0" fontId="9" fillId="9" borderId="32" xfId="1" applyFont="1" applyFill="1" applyBorder="1" applyAlignment="1" applyProtection="1">
      <alignment horizontal="center" vertical="center" textRotation="90" wrapText="1"/>
    </xf>
    <xf numFmtId="2" fontId="9" fillId="9" borderId="19" xfId="3" applyNumberFormat="1" applyFont="1" applyFill="1" applyBorder="1" applyAlignment="1" applyProtection="1">
      <alignment horizontal="center" vertical="center" wrapText="1"/>
    </xf>
    <xf numFmtId="2" fontId="9" fillId="9" borderId="34" xfId="3" applyNumberFormat="1" applyFont="1" applyFill="1" applyBorder="1" applyAlignment="1" applyProtection="1">
      <alignment horizontal="center" vertical="center" wrapText="1"/>
    </xf>
    <xf numFmtId="2" fontId="9" fillId="9" borderId="29" xfId="3" applyNumberFormat="1" applyFont="1" applyFill="1" applyBorder="1" applyAlignment="1" applyProtection="1">
      <alignment horizontal="center" vertical="center" wrapText="1"/>
    </xf>
    <xf numFmtId="0" fontId="21" fillId="9" borderId="69" xfId="1" applyFont="1" applyFill="1" applyBorder="1" applyAlignment="1" applyProtection="1">
      <alignment horizontal="center" vertical="center" wrapText="1"/>
    </xf>
    <xf numFmtId="0" fontId="21" fillId="9" borderId="18" xfId="1" applyFont="1" applyFill="1" applyBorder="1" applyAlignment="1" applyProtection="1">
      <alignment horizontal="center" vertical="center" wrapText="1"/>
    </xf>
    <xf numFmtId="0" fontId="21" fillId="9" borderId="56" xfId="1" applyFont="1" applyFill="1" applyBorder="1" applyAlignment="1" applyProtection="1">
      <alignment horizontal="center" vertical="center" wrapText="1"/>
    </xf>
    <xf numFmtId="0" fontId="21" fillId="9" borderId="67" xfId="1" applyFont="1" applyFill="1" applyBorder="1" applyAlignment="1" applyProtection="1">
      <alignment horizontal="center" vertical="center" wrapText="1"/>
    </xf>
    <xf numFmtId="0" fontId="21" fillId="9" borderId="34" xfId="0" applyFont="1" applyFill="1" applyBorder="1" applyAlignment="1" applyProtection="1">
      <alignment horizontal="center" vertical="center" wrapText="1"/>
    </xf>
    <xf numFmtId="0" fontId="21" fillId="9" borderId="29" xfId="0" applyFont="1" applyFill="1" applyBorder="1" applyAlignment="1" applyProtection="1">
      <alignment horizontal="center" vertical="center" wrapText="1"/>
    </xf>
    <xf numFmtId="0" fontId="9" fillId="9" borderId="35" xfId="0" applyFont="1" applyFill="1" applyBorder="1" applyAlignment="1" applyProtection="1">
      <alignment horizontal="center" vertical="center" wrapText="1"/>
    </xf>
    <xf numFmtId="0" fontId="9" fillId="9" borderId="30" xfId="0" applyFont="1" applyFill="1" applyBorder="1" applyAlignment="1" applyProtection="1">
      <alignment horizontal="center" vertical="center" wrapText="1"/>
    </xf>
    <xf numFmtId="0" fontId="3" fillId="0" borderId="0" xfId="1" applyFont="1" applyBorder="1" applyAlignment="1" applyProtection="1">
      <alignment horizontal="left" vertical="center" wrapText="1"/>
      <protection locked="0"/>
    </xf>
    <xf numFmtId="0" fontId="9" fillId="9" borderId="18" xfId="1" applyFont="1" applyFill="1" applyBorder="1" applyAlignment="1" applyProtection="1">
      <alignment horizontal="center" vertical="center" wrapText="1"/>
    </xf>
    <xf numFmtId="0" fontId="9" fillId="9" borderId="68" xfId="1" applyFont="1" applyFill="1" applyBorder="1" applyAlignment="1" applyProtection="1">
      <alignment horizontal="center" vertical="center" wrapText="1"/>
    </xf>
    <xf numFmtId="0" fontId="9" fillId="9" borderId="0" xfId="1" applyFont="1" applyFill="1" applyBorder="1" applyAlignment="1" applyProtection="1">
      <alignment horizontal="center" vertical="center" wrapText="1"/>
    </xf>
    <xf numFmtId="0" fontId="9" fillId="9" borderId="64" xfId="1" applyFont="1" applyFill="1" applyBorder="1" applyAlignment="1" applyProtection="1">
      <alignment horizontal="center" vertical="center" wrapText="1"/>
    </xf>
    <xf numFmtId="0" fontId="9" fillId="9" borderId="60" xfId="1" applyFont="1" applyFill="1" applyBorder="1" applyAlignment="1" applyProtection="1">
      <alignment horizontal="center" vertical="center" wrapText="1"/>
    </xf>
    <xf numFmtId="0" fontId="9" fillId="9" borderId="21" xfId="1" applyFont="1" applyFill="1" applyBorder="1" applyAlignment="1" applyProtection="1">
      <alignment horizontal="center" vertical="center" wrapText="1"/>
    </xf>
    <xf numFmtId="0" fontId="9" fillId="9" borderId="23" xfId="1" applyFont="1" applyFill="1" applyBorder="1" applyAlignment="1" applyProtection="1">
      <alignment horizontal="center" vertical="center" wrapText="1"/>
    </xf>
    <xf numFmtId="0" fontId="22" fillId="9" borderId="43" xfId="1" applyFont="1" applyFill="1" applyBorder="1" applyAlignment="1" applyProtection="1">
      <alignment horizontal="center" vertical="center" wrapText="1"/>
    </xf>
    <xf numFmtId="0" fontId="9" fillId="9" borderId="3" xfId="1" applyFont="1" applyFill="1" applyBorder="1" applyAlignment="1" applyProtection="1">
      <alignment horizontal="center" vertical="center" wrapText="1"/>
    </xf>
    <xf numFmtId="0" fontId="9" fillId="9" borderId="69" xfId="1" applyFont="1" applyFill="1" applyBorder="1" applyAlignment="1" applyProtection="1">
      <alignment horizontal="center" vertical="center" wrapText="1"/>
    </xf>
    <xf numFmtId="0" fontId="9" fillId="9" borderId="66" xfId="1" applyFont="1" applyFill="1" applyBorder="1" applyAlignment="1" applyProtection="1">
      <alignment horizontal="center" vertical="center" wrapText="1"/>
    </xf>
    <xf numFmtId="0" fontId="21" fillId="9" borderId="11" xfId="0" applyFont="1" applyFill="1" applyBorder="1" applyAlignment="1" applyProtection="1">
      <alignment horizontal="center" vertical="center" wrapText="1"/>
    </xf>
    <xf numFmtId="0" fontId="21" fillId="9" borderId="5" xfId="0" applyFont="1" applyFill="1" applyBorder="1" applyAlignment="1" applyProtection="1">
      <alignment horizontal="center" vertical="center" wrapText="1"/>
    </xf>
    <xf numFmtId="0" fontId="21" fillId="9" borderId="8" xfId="0" applyFont="1" applyFill="1" applyBorder="1" applyAlignment="1" applyProtection="1">
      <alignment horizontal="center" vertical="center" wrapText="1"/>
    </xf>
    <xf numFmtId="0" fontId="22" fillId="9" borderId="42" xfId="1" applyFont="1" applyFill="1" applyBorder="1" applyAlignment="1" applyProtection="1">
      <alignment horizontal="center" vertical="center" wrapText="1"/>
    </xf>
    <xf numFmtId="0" fontId="9" fillId="4" borderId="43" xfId="1" applyFont="1" applyFill="1" applyBorder="1" applyAlignment="1" applyProtection="1">
      <alignment horizontal="center" vertical="center" wrapText="1"/>
    </xf>
    <xf numFmtId="0" fontId="9" fillId="4" borderId="41" xfId="1" applyFont="1" applyFill="1" applyBorder="1" applyAlignment="1" applyProtection="1">
      <alignment horizontal="center" vertical="center" wrapText="1"/>
    </xf>
    <xf numFmtId="0" fontId="9" fillId="9" borderId="5" xfId="1" applyFont="1" applyFill="1" applyBorder="1" applyAlignment="1" applyProtection="1">
      <alignment horizontal="center" vertical="center" textRotation="90" wrapText="1"/>
    </xf>
    <xf numFmtId="0" fontId="9" fillId="9" borderId="8" xfId="1" applyFont="1" applyFill="1" applyBorder="1" applyAlignment="1" applyProtection="1">
      <alignment horizontal="center" vertical="center" textRotation="90" wrapText="1"/>
    </xf>
    <xf numFmtId="0" fontId="21" fillId="9" borderId="49" xfId="0" applyFont="1" applyFill="1" applyBorder="1" applyAlignment="1" applyProtection="1">
      <alignment horizontal="center" vertical="center" wrapText="1"/>
    </xf>
    <xf numFmtId="0" fontId="21" fillId="9" borderId="47" xfId="0" applyFont="1" applyFill="1" applyBorder="1" applyAlignment="1" applyProtection="1">
      <alignment horizontal="center" vertical="center" wrapText="1"/>
    </xf>
    <xf numFmtId="0" fontId="21" fillId="9" borderId="25" xfId="0" applyFont="1" applyFill="1" applyBorder="1" applyAlignment="1" applyProtection="1">
      <alignment horizontal="center" vertical="center" wrapText="1"/>
    </xf>
    <xf numFmtId="0" fontId="21" fillId="9" borderId="6" xfId="0" applyFont="1" applyFill="1" applyBorder="1" applyAlignment="1" applyProtection="1">
      <alignment horizontal="center" vertical="center" wrapText="1"/>
    </xf>
    <xf numFmtId="0" fontId="21" fillId="9" borderId="9" xfId="0" applyFont="1" applyFill="1" applyBorder="1" applyAlignment="1" applyProtection="1">
      <alignment horizontal="center" vertical="center" wrapText="1"/>
    </xf>
    <xf numFmtId="0" fontId="21" fillId="9" borderId="69" xfId="0" applyFont="1" applyFill="1" applyBorder="1" applyAlignment="1" applyProtection="1">
      <alignment horizontal="center" vertical="center" wrapText="1"/>
    </xf>
    <xf numFmtId="0" fontId="21" fillId="9" borderId="18" xfId="0" applyFont="1" applyFill="1" applyBorder="1" applyAlignment="1" applyProtection="1">
      <alignment horizontal="center" vertical="center" wrapText="1"/>
    </xf>
    <xf numFmtId="0" fontId="21" fillId="9" borderId="68" xfId="0" applyFont="1" applyFill="1" applyBorder="1" applyAlignment="1" applyProtection="1">
      <alignment horizontal="center" vertical="center" wrapText="1"/>
    </xf>
    <xf numFmtId="0" fontId="21" fillId="9" borderId="60" xfId="0" applyFont="1" applyFill="1" applyBorder="1" applyAlignment="1" applyProtection="1">
      <alignment horizontal="center" vertical="center" wrapText="1"/>
    </xf>
    <xf numFmtId="0" fontId="21" fillId="9" borderId="0" xfId="0" applyFont="1" applyFill="1" applyBorder="1" applyAlignment="1" applyProtection="1">
      <alignment horizontal="center" vertical="center" wrapText="1"/>
    </xf>
    <xf numFmtId="0" fontId="21" fillId="9" borderId="64" xfId="0" applyFont="1" applyFill="1" applyBorder="1" applyAlignment="1" applyProtection="1">
      <alignment horizontal="center" vertical="center" wrapText="1"/>
    </xf>
    <xf numFmtId="0" fontId="21" fillId="0" borderId="42" xfId="1" applyFont="1" applyBorder="1" applyAlignment="1" applyProtection="1">
      <alignment horizontal="justify" vertical="top" wrapText="1"/>
      <protection locked="0"/>
    </xf>
    <xf numFmtId="0" fontId="31" fillId="0" borderId="11" xfId="1" applyFont="1" applyBorder="1" applyAlignment="1" applyProtection="1">
      <alignment horizontal="justify" vertical="top" wrapText="1"/>
      <protection locked="0"/>
    </xf>
    <xf numFmtId="9" fontId="31" fillId="0" borderId="42" xfId="1" applyNumberFormat="1" applyFont="1" applyBorder="1" applyAlignment="1" applyProtection="1">
      <alignment horizontal="center" vertical="top" wrapText="1"/>
      <protection locked="0"/>
    </xf>
    <xf numFmtId="0" fontId="31" fillId="0" borderId="11" xfId="1" applyFont="1" applyBorder="1" applyAlignment="1" applyProtection="1">
      <alignment horizontal="center" vertical="top" wrapText="1"/>
      <protection locked="0"/>
    </xf>
    <xf numFmtId="2" fontId="21" fillId="8" borderId="2" xfId="3" applyNumberFormat="1" applyFont="1" applyFill="1" applyBorder="1" applyAlignment="1" applyProtection="1">
      <alignment horizontal="center" vertical="center" wrapText="1"/>
    </xf>
    <xf numFmtId="2" fontId="21" fillId="8" borderId="8" xfId="3" applyNumberFormat="1" applyFont="1" applyFill="1" applyBorder="1" applyAlignment="1" applyProtection="1">
      <alignment horizontal="center" vertical="center" wrapText="1"/>
    </xf>
    <xf numFmtId="0" fontId="22" fillId="9" borderId="69" xfId="1" applyFont="1" applyFill="1" applyBorder="1" applyAlignment="1" applyProtection="1">
      <alignment horizontal="center" vertical="center" wrapText="1"/>
    </xf>
    <xf numFmtId="0" fontId="22" fillId="9" borderId="18" xfId="1" applyFont="1" applyFill="1" applyBorder="1" applyAlignment="1" applyProtection="1">
      <alignment horizontal="center" vertical="center" wrapText="1"/>
    </xf>
    <xf numFmtId="0" fontId="9" fillId="9" borderId="1" xfId="1" applyFont="1" applyFill="1" applyBorder="1" applyAlignment="1">
      <alignment horizontal="center" vertical="center" wrapText="1"/>
    </xf>
    <xf numFmtId="0" fontId="9" fillId="9" borderId="3" xfId="1" applyFont="1" applyFill="1" applyBorder="1" applyAlignment="1">
      <alignment horizontal="center" vertical="center" wrapText="1"/>
    </xf>
    <xf numFmtId="0" fontId="9" fillId="9" borderId="42" xfId="1" applyFont="1" applyFill="1" applyBorder="1" applyAlignment="1">
      <alignment horizontal="center" vertical="center" wrapText="1"/>
    </xf>
    <xf numFmtId="0" fontId="9" fillId="9" borderId="45" xfId="1" applyFont="1" applyFill="1" applyBorder="1" applyAlignment="1">
      <alignment horizontal="center" vertical="center" wrapText="1"/>
    </xf>
    <xf numFmtId="0" fontId="21" fillId="9" borderId="1" xfId="0" applyFont="1" applyFill="1" applyBorder="1" applyAlignment="1" applyProtection="1">
      <alignment horizontal="center" vertical="center" wrapText="1"/>
    </xf>
    <xf numFmtId="0" fontId="21" fillId="9" borderId="3" xfId="0" applyFont="1" applyFill="1" applyBorder="1" applyAlignment="1" applyProtection="1">
      <alignment horizontal="center" vertical="center" wrapText="1"/>
    </xf>
    <xf numFmtId="0" fontId="21" fillId="9" borderId="4" xfId="0" applyFont="1" applyFill="1" applyBorder="1" applyAlignment="1" applyProtection="1">
      <alignment horizontal="center" vertical="center" wrapText="1"/>
    </xf>
    <xf numFmtId="0" fontId="21" fillId="9" borderId="7" xfId="0" applyFont="1" applyFill="1" applyBorder="1" applyAlignment="1" applyProtection="1">
      <alignment horizontal="center" vertical="center" wrapText="1"/>
    </xf>
    <xf numFmtId="0" fontId="21" fillId="9" borderId="67" xfId="0" applyFont="1" applyFill="1" applyBorder="1" applyAlignment="1" applyProtection="1">
      <alignment horizontal="center" vertical="center" wrapText="1"/>
    </xf>
    <xf numFmtId="2" fontId="21" fillId="0" borderId="5" xfId="3" applyNumberFormat="1" applyFont="1" applyFill="1" applyBorder="1" applyAlignment="1" applyProtection="1">
      <alignment horizontal="center" vertical="center" wrapText="1"/>
      <protection locked="0"/>
    </xf>
    <xf numFmtId="0" fontId="31" fillId="8" borderId="45" xfId="1" applyFont="1" applyFill="1" applyBorder="1" applyAlignment="1">
      <alignment horizontal="center" vertical="center" wrapText="1"/>
    </xf>
    <xf numFmtId="0" fontId="31" fillId="8" borderId="31" xfId="1" applyFont="1" applyFill="1" applyBorder="1" applyAlignment="1">
      <alignment horizontal="center" vertical="center" wrapText="1"/>
    </xf>
    <xf numFmtId="0" fontId="21" fillId="9" borderId="56" xfId="0" applyFont="1" applyFill="1" applyBorder="1" applyAlignment="1" applyProtection="1">
      <alignment horizontal="center" vertical="center" wrapText="1"/>
    </xf>
    <xf numFmtId="0" fontId="9" fillId="9" borderId="10" xfId="0" applyFont="1" applyFill="1" applyBorder="1" applyAlignment="1" applyProtection="1">
      <alignment horizontal="center" vertical="center" wrapText="1"/>
    </xf>
    <xf numFmtId="0" fontId="9" fillId="9" borderId="26" xfId="0" applyFont="1" applyFill="1" applyBorder="1" applyAlignment="1" applyProtection="1">
      <alignment horizontal="center" vertical="center" wrapText="1"/>
    </xf>
    <xf numFmtId="0" fontId="9" fillId="9" borderId="28" xfId="0" applyFont="1" applyFill="1" applyBorder="1" applyAlignment="1" applyProtection="1">
      <alignment horizontal="center" vertical="center" wrapText="1"/>
    </xf>
    <xf numFmtId="0" fontId="9" fillId="9" borderId="37" xfId="0" applyFont="1" applyFill="1" applyBorder="1" applyAlignment="1" applyProtection="1">
      <alignment horizontal="center" vertical="center" wrapText="1"/>
    </xf>
    <xf numFmtId="0" fontId="9" fillId="9" borderId="32" xfId="0" applyFont="1" applyFill="1" applyBorder="1" applyAlignment="1" applyProtection="1">
      <alignment horizontal="center" vertical="center" wrapText="1"/>
    </xf>
    <xf numFmtId="0" fontId="9" fillId="9" borderId="6" xfId="0" applyFont="1" applyFill="1" applyBorder="1" applyAlignment="1" applyProtection="1">
      <alignment horizontal="center" vertical="center" wrapText="1"/>
    </xf>
    <xf numFmtId="0" fontId="9" fillId="9" borderId="9" xfId="0" applyFont="1" applyFill="1" applyBorder="1" applyAlignment="1" applyProtection="1">
      <alignment horizontal="center" vertical="center" wrapText="1"/>
    </xf>
    <xf numFmtId="0" fontId="9" fillId="9" borderId="10" xfId="1" applyFont="1" applyFill="1" applyBorder="1" applyAlignment="1" applyProtection="1">
      <alignment horizontal="center" vertical="center" wrapText="1"/>
    </xf>
    <xf numFmtId="0" fontId="9" fillId="9" borderId="40" xfId="0" applyFont="1" applyFill="1" applyBorder="1" applyAlignment="1" applyProtection="1">
      <alignment horizontal="center" vertical="center" wrapText="1"/>
    </xf>
    <xf numFmtId="0" fontId="9" fillId="9" borderId="11" xfId="0" applyFont="1" applyFill="1" applyBorder="1" applyAlignment="1" applyProtection="1">
      <alignment horizontal="center" vertical="center" wrapText="1"/>
    </xf>
    <xf numFmtId="0" fontId="9" fillId="9" borderId="25" xfId="0" applyFont="1" applyFill="1" applyBorder="1" applyAlignment="1" applyProtection="1">
      <alignment horizontal="center" vertical="center" wrapText="1"/>
    </xf>
    <xf numFmtId="0" fontId="9" fillId="9" borderId="45" xfId="0" applyFont="1" applyFill="1" applyBorder="1" applyAlignment="1" applyProtection="1">
      <alignment horizontal="center" vertical="center" wrapText="1"/>
    </xf>
    <xf numFmtId="0" fontId="9" fillId="9" borderId="65" xfId="0" applyFont="1" applyFill="1" applyBorder="1" applyAlignment="1" applyProtection="1">
      <alignment horizontal="center" vertical="center" wrapText="1"/>
    </xf>
    <xf numFmtId="0" fontId="21" fillId="9" borderId="39" xfId="0" applyFont="1" applyFill="1" applyBorder="1" applyAlignment="1" applyProtection="1">
      <alignment horizontal="center" vertical="center" wrapText="1"/>
    </xf>
    <xf numFmtId="0" fontId="21" fillId="9" borderId="36" xfId="0" applyFont="1" applyFill="1" applyBorder="1" applyAlignment="1" applyProtection="1">
      <alignment horizontal="center" vertical="center" wrapText="1"/>
    </xf>
    <xf numFmtId="0" fontId="21" fillId="9" borderId="31" xfId="0" applyFont="1" applyFill="1" applyBorder="1" applyAlignment="1" applyProtection="1">
      <alignment horizontal="center" vertical="center" wrapText="1"/>
    </xf>
    <xf numFmtId="0" fontId="21" fillId="9" borderId="61" xfId="0" applyFont="1" applyFill="1" applyBorder="1" applyAlignment="1" applyProtection="1">
      <alignment horizontal="center" vertical="center" wrapText="1"/>
    </xf>
    <xf numFmtId="0" fontId="9" fillId="9" borderId="43" xfId="1" applyFont="1" applyFill="1" applyBorder="1" applyAlignment="1" applyProtection="1">
      <alignment horizontal="center" vertical="center" textRotation="90" wrapText="1"/>
    </xf>
    <xf numFmtId="0" fontId="9" fillId="9" borderId="34" xfId="1" applyFont="1" applyFill="1" applyBorder="1" applyAlignment="1" applyProtection="1">
      <alignment horizontal="center" vertical="center" textRotation="90" wrapText="1"/>
    </xf>
    <xf numFmtId="0" fontId="9" fillId="9" borderId="29" xfId="1" applyFont="1" applyFill="1" applyBorder="1" applyAlignment="1" applyProtection="1">
      <alignment horizontal="center" vertical="center" textRotation="90" wrapText="1"/>
    </xf>
    <xf numFmtId="0" fontId="9" fillId="9" borderId="41" xfId="1" applyFont="1" applyFill="1" applyBorder="1" applyAlignment="1" applyProtection="1">
      <alignment horizontal="center" vertical="center" textRotation="90" wrapText="1"/>
    </xf>
    <xf numFmtId="0" fontId="9" fillId="9" borderId="33" xfId="1" applyFont="1" applyFill="1" applyBorder="1" applyAlignment="1" applyProtection="1">
      <alignment horizontal="center" vertical="center" textRotation="90" wrapText="1"/>
    </xf>
    <xf numFmtId="0" fontId="9" fillId="9" borderId="27" xfId="1" applyFont="1" applyFill="1" applyBorder="1" applyAlignment="1" applyProtection="1">
      <alignment horizontal="center" vertical="center" textRotation="90" wrapText="1"/>
    </xf>
    <xf numFmtId="0" fontId="35" fillId="2" borderId="12" xfId="0" applyFont="1" applyFill="1" applyBorder="1" applyAlignment="1">
      <alignment horizontal="center"/>
    </xf>
    <xf numFmtId="0" fontId="35" fillId="2" borderId="13" xfId="0" applyFont="1" applyFill="1" applyBorder="1" applyAlignment="1">
      <alignment horizontal="center"/>
    </xf>
    <xf numFmtId="0" fontId="35" fillId="2" borderId="14" xfId="0" applyFont="1" applyFill="1" applyBorder="1" applyAlignment="1">
      <alignment horizontal="center"/>
    </xf>
    <xf numFmtId="14" fontId="7"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35" fillId="0" borderId="1" xfId="0" applyFont="1" applyBorder="1" applyAlignment="1">
      <alignment horizontal="center"/>
    </xf>
    <xf numFmtId="0" fontId="35" fillId="0" borderId="4" xfId="0" applyFont="1" applyBorder="1" applyAlignment="1">
      <alignment horizontal="center"/>
    </xf>
    <xf numFmtId="0" fontId="35" fillId="0" borderId="19" xfId="0" applyFont="1" applyBorder="1" applyAlignment="1">
      <alignment horizontal="center"/>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35" fillId="2" borderId="15" xfId="0" applyFont="1" applyFill="1" applyBorder="1" applyAlignment="1">
      <alignment horizontal="left"/>
    </xf>
    <xf numFmtId="0" fontId="35" fillId="2" borderId="16" xfId="0" applyFont="1" applyFill="1" applyBorder="1" applyAlignment="1">
      <alignment horizontal="left"/>
    </xf>
    <xf numFmtId="0" fontId="35" fillId="2" borderId="17" xfId="0" applyFont="1" applyFill="1" applyBorder="1" applyAlignment="1">
      <alignment horizontal="left"/>
    </xf>
    <xf numFmtId="0" fontId="7" fillId="5"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4" borderId="5" xfId="0" applyFont="1" applyFill="1" applyBorder="1" applyAlignment="1">
      <alignment horizontal="center" vertical="center" wrapText="1"/>
    </xf>
    <xf numFmtId="0" fontId="35" fillId="2" borderId="21" xfId="0" applyFont="1" applyFill="1" applyBorder="1" applyAlignment="1">
      <alignment horizontal="center"/>
    </xf>
    <xf numFmtId="0" fontId="35" fillId="2" borderId="22" xfId="0" applyFont="1" applyFill="1" applyBorder="1" applyAlignment="1">
      <alignment horizontal="center"/>
    </xf>
    <xf numFmtId="0" fontId="35" fillId="2" borderId="23" xfId="0" applyFont="1" applyFill="1" applyBorder="1" applyAlignment="1">
      <alignment horizontal="center"/>
    </xf>
    <xf numFmtId="0" fontId="7" fillId="6" borderId="5" xfId="0" applyFont="1" applyFill="1" applyBorder="1" applyAlignment="1">
      <alignment horizontal="center" vertical="center" wrapText="1"/>
    </xf>
    <xf numFmtId="0" fontId="7" fillId="6"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9" xfId="0" applyBorder="1" applyAlignment="1">
      <alignment horizontal="center"/>
    </xf>
    <xf numFmtId="0" fontId="2" fillId="2"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0" borderId="24" xfId="0" applyFill="1" applyBorder="1" applyAlignment="1">
      <alignment horizontal="center"/>
    </xf>
    <xf numFmtId="0" fontId="0" fillId="0" borderId="11" xfId="0" applyFill="1" applyBorder="1" applyAlignment="1">
      <alignment horizontal="center"/>
    </xf>
    <xf numFmtId="0" fontId="0" fillId="0" borderId="25" xfId="0" applyFill="1" applyBorder="1" applyAlignment="1">
      <alignment horizontal="center"/>
    </xf>
    <xf numFmtId="14" fontId="5" fillId="0" borderId="10" xfId="0" applyNumberFormat="1" applyFont="1" applyFill="1" applyBorder="1" applyAlignment="1">
      <alignment horizontal="center" vertical="center" wrapText="1"/>
    </xf>
    <xf numFmtId="14" fontId="5" fillId="0" borderId="26" xfId="0" applyNumberFormat="1" applyFont="1" applyFill="1" applyBorder="1" applyAlignment="1">
      <alignment horizontal="center" vertical="center" wrapText="1"/>
    </xf>
    <xf numFmtId="14" fontId="5" fillId="0" borderId="11"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26"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35" fillId="0" borderId="15" xfId="0" applyFont="1" applyFill="1" applyBorder="1" applyAlignment="1">
      <alignment horizontal="left"/>
    </xf>
    <xf numFmtId="0" fontId="35" fillId="0" borderId="16" xfId="0" applyFont="1" applyFill="1" applyBorder="1" applyAlignment="1">
      <alignment horizontal="left"/>
    </xf>
    <xf numFmtId="0" fontId="35" fillId="0" borderId="17" xfId="0" applyFont="1" applyFill="1" applyBorder="1" applyAlignment="1">
      <alignment horizontal="left"/>
    </xf>
  </cellXfs>
  <cellStyles count="7">
    <cellStyle name="Entrada" xfId="5" builtinId="20"/>
    <cellStyle name="Hipervínculo" xfId="2" builtinId="8"/>
    <cellStyle name="Millares" xfId="3" builtinId="3"/>
    <cellStyle name="Millares 2" xfId="6"/>
    <cellStyle name="Normal" xfId="0" builtinId="0"/>
    <cellStyle name="Normal 2" xfId="1"/>
    <cellStyle name="Porcentaje" xfId="4" builtinId="5"/>
  </cellStyles>
  <dxfs count="36">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392207</xdr:colOff>
      <xdr:row>1</xdr:row>
      <xdr:rowOff>134471</xdr:rowOff>
    </xdr:from>
    <xdr:to>
      <xdr:col>0</xdr:col>
      <xdr:colOff>1487046</xdr:colOff>
      <xdr:row>3</xdr:row>
      <xdr:rowOff>124104</xdr:rowOff>
    </xdr:to>
    <xdr:pic>
      <xdr:nvPicPr>
        <xdr:cNvPr id="4" name="Imagen 3" descr="cid:4c49b84f-13fe-4e3f-9a59-dd70e9096779">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207" y="336177"/>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80962</xdr:colOff>
      <xdr:row>1</xdr:row>
      <xdr:rowOff>90486</xdr:rowOff>
    </xdr:from>
    <xdr:to>
      <xdr:col>1</xdr:col>
      <xdr:colOff>600075</xdr:colOff>
      <xdr:row>3</xdr:row>
      <xdr:rowOff>141779</xdr:rowOff>
    </xdr:to>
    <xdr:pic>
      <xdr:nvPicPr>
        <xdr:cNvPr id="2" name="Picture 37" descr="logo nuevo contraloria">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 y="280986"/>
          <a:ext cx="1281113" cy="432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323850</xdr:colOff>
          <xdr:row>9</xdr:row>
          <xdr:rowOff>142875</xdr:rowOff>
        </xdr:from>
        <xdr:to>
          <xdr:col>11</xdr:col>
          <xdr:colOff>1390650</xdr:colOff>
          <xdr:row>10</xdr:row>
          <xdr:rowOff>219075</xdr:rowOff>
        </xdr:to>
        <xdr:sp macro="" textlink="">
          <xdr:nvSpPr>
            <xdr:cNvPr id="6163" name="Button 19" hidden="1">
              <a:extLst>
                <a:ext uri="{63B3BB69-23CF-44E3-9099-C40C66FF867C}">
                  <a14:compatExt spid="_x0000_s6163"/>
                </a:ext>
                <a:ext uri="{FF2B5EF4-FFF2-40B4-BE49-F238E27FC236}">
                  <a16:creationId xmlns="" xmlns:a16="http://schemas.microsoft.com/office/drawing/2014/main" id="{00000000-0008-0000-0100-00001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123825</xdr:rowOff>
        </xdr:from>
        <xdr:to>
          <xdr:col>5</xdr:col>
          <xdr:colOff>1552575</xdr:colOff>
          <xdr:row>12</xdr:row>
          <xdr:rowOff>85725</xdr:rowOff>
        </xdr:to>
        <xdr:sp macro="" textlink="">
          <xdr:nvSpPr>
            <xdr:cNvPr id="6164" name="Button 20" hidden="1">
              <a:extLst>
                <a:ext uri="{63B3BB69-23CF-44E3-9099-C40C66FF867C}">
                  <a14:compatExt spid="_x0000_s6164"/>
                </a:ext>
                <a:ext uri="{FF2B5EF4-FFF2-40B4-BE49-F238E27FC236}">
                  <a16:creationId xmlns="" xmlns:a16="http://schemas.microsoft.com/office/drawing/2014/main" id="{00000000-0008-0000-0100-000014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12</xdr:row>
          <xdr:rowOff>142875</xdr:rowOff>
        </xdr:from>
        <xdr:to>
          <xdr:col>5</xdr:col>
          <xdr:colOff>1533525</xdr:colOff>
          <xdr:row>12</xdr:row>
          <xdr:rowOff>361950</xdr:rowOff>
        </xdr:to>
        <xdr:sp macro="" textlink="">
          <xdr:nvSpPr>
            <xdr:cNvPr id="6165" name="Button 21" hidden="1">
              <a:extLst>
                <a:ext uri="{63B3BB69-23CF-44E3-9099-C40C66FF867C}">
                  <a14:compatExt spid="_x0000_s6165"/>
                </a:ext>
                <a:ext uri="{FF2B5EF4-FFF2-40B4-BE49-F238E27FC236}">
                  <a16:creationId xmlns="" xmlns:a16="http://schemas.microsoft.com/office/drawing/2014/main" id="{00000000-0008-0000-0100-000015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1128364</xdr:colOff>
      <xdr:row>13</xdr:row>
      <xdr:rowOff>111125</xdr:rowOff>
    </xdr:from>
    <xdr:ext cx="184730" cy="623248"/>
    <xdr:sp macro="" textlink="">
      <xdr:nvSpPr>
        <xdr:cNvPr id="4" name="Rectángulo 3">
          <a:extLst>
            <a:ext uri="{FF2B5EF4-FFF2-40B4-BE49-F238E27FC236}">
              <a16:creationId xmlns="" xmlns:a16="http://schemas.microsoft.com/office/drawing/2014/main" id="{00000000-0008-0000-0200-000004000000}"/>
            </a:ext>
          </a:extLst>
        </xdr:cNvPr>
        <xdr:cNvSpPr/>
      </xdr:nvSpPr>
      <xdr:spPr>
        <a:xfrm>
          <a:off x="14358589" y="146939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232682</xdr:rowOff>
    </xdr:from>
    <xdr:to>
      <xdr:col>0</xdr:col>
      <xdr:colOff>1020706</xdr:colOff>
      <xdr:row>2</xdr:row>
      <xdr:rowOff>81643</xdr:rowOff>
    </xdr:to>
    <xdr:pic>
      <xdr:nvPicPr>
        <xdr:cNvPr id="5" name="Imagen 4" descr="cid:4c49b84f-13fe-4e3f-9a59-dd70e9096779">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682"/>
          <a:ext cx="1020706" cy="78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1318864</xdr:colOff>
      <xdr:row>19</xdr:row>
      <xdr:rowOff>174625</xdr:rowOff>
    </xdr:from>
    <xdr:ext cx="184730" cy="623248"/>
    <xdr:sp macro="" textlink="">
      <xdr:nvSpPr>
        <xdr:cNvPr id="4" name="Rectángulo 3">
          <a:extLst>
            <a:ext uri="{FF2B5EF4-FFF2-40B4-BE49-F238E27FC236}">
              <a16:creationId xmlns="" xmlns:a16="http://schemas.microsoft.com/office/drawing/2014/main" id="{00000000-0008-0000-0300-000004000000}"/>
            </a:ext>
          </a:extLst>
        </xdr:cNvPr>
        <xdr:cNvSpPr/>
      </xdr:nvSpPr>
      <xdr:spPr>
        <a:xfrm>
          <a:off x="14977714" y="178244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171453</xdr:rowOff>
    </xdr:from>
    <xdr:to>
      <xdr:col>0</xdr:col>
      <xdr:colOff>1094839</xdr:colOff>
      <xdr:row>2</xdr:row>
      <xdr:rowOff>214314</xdr:rowOff>
    </xdr:to>
    <xdr:pic>
      <xdr:nvPicPr>
        <xdr:cNvPr id="6" name="Imagen 5" descr="cid:4c49b84f-13fe-4e3f-9a59-dd70e9096779">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3"/>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11</xdr:row>
      <xdr:rowOff>0</xdr:rowOff>
    </xdr:from>
    <xdr:ext cx="184730" cy="623248"/>
    <xdr:sp macro="" textlink="">
      <xdr:nvSpPr>
        <xdr:cNvPr id="7" name="Rectángulo 6"/>
        <xdr:cNvSpPr/>
      </xdr:nvSpPr>
      <xdr:spPr>
        <a:xfrm>
          <a:off x="18775014" y="144780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3" name="Rectángulo 2">
          <a:extLst>
            <a:ext uri="{FF2B5EF4-FFF2-40B4-BE49-F238E27FC236}">
              <a16:creationId xmlns="" xmlns:a16="http://schemas.microsoft.com/office/drawing/2014/main" id="{00000000-0008-0000-0400-000003000000}"/>
            </a:ext>
          </a:extLst>
        </xdr:cNvPr>
        <xdr:cNvSpPr/>
      </xdr:nvSpPr>
      <xdr:spPr>
        <a:xfrm>
          <a:off x="13793439" y="170910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54428</xdr:colOff>
      <xdr:row>0</xdr:row>
      <xdr:rowOff>95250</xdr:rowOff>
    </xdr:from>
    <xdr:to>
      <xdr:col>0</xdr:col>
      <xdr:colOff>1149267</xdr:colOff>
      <xdr:row>2</xdr:row>
      <xdr:rowOff>63272</xdr:rowOff>
    </xdr:to>
    <xdr:pic>
      <xdr:nvPicPr>
        <xdr:cNvPr id="4" name="Imagen 3" descr="cid:4c49b84f-13fe-4e3f-9a59-dd70e9096779">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95250"/>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828558</xdr:colOff>
      <xdr:row>10</xdr:row>
      <xdr:rowOff>79375</xdr:rowOff>
    </xdr:from>
    <xdr:ext cx="184731" cy="623248"/>
    <xdr:sp macro="" textlink="">
      <xdr:nvSpPr>
        <xdr:cNvPr id="6" name="Rectángulo 5">
          <a:extLst>
            <a:ext uri="{FF2B5EF4-FFF2-40B4-BE49-F238E27FC236}">
              <a16:creationId xmlns="" xmlns:a16="http://schemas.microsoft.com/office/drawing/2014/main" id="{00000000-0008-0000-0500-000006000000}"/>
            </a:ext>
          </a:extLst>
        </xdr:cNvPr>
        <xdr:cNvSpPr/>
      </xdr:nvSpPr>
      <xdr:spPr>
        <a:xfrm>
          <a:off x="13823379" y="11120599"/>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27214</xdr:rowOff>
    </xdr:from>
    <xdr:to>
      <xdr:col>1</xdr:col>
      <xdr:colOff>6268</xdr:colOff>
      <xdr:row>2</xdr:row>
      <xdr:rowOff>90486</xdr:rowOff>
    </xdr:to>
    <xdr:pic>
      <xdr:nvPicPr>
        <xdr:cNvPr id="4" name="Imagen 3" descr="cid:4c49b84f-13fe-4e3f-9a59-dd70e9096779">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14"/>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campos/AppData/Local/Microsoft/Windows/INetCache/Content.Outlook/EYFFJ1FT/Copia%20de%20MAPA%20DE%20RIESGOS%20PROCESO%20RFJC%201%20NUEVA%20METODOLOG&#205;A%20%20defini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ntraloriabogota.gov.co/mapa-de-riesgos-de-corrupci-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85" zoomScaleNormal="85" workbookViewId="0">
      <selection activeCell="A5" sqref="A5:H5"/>
    </sheetView>
  </sheetViews>
  <sheetFormatPr baseColWidth="10" defaultRowHeight="15" x14ac:dyDescent="0.25"/>
  <cols>
    <col min="1" max="1" width="29.28515625" customWidth="1"/>
    <col min="2" max="2" width="22.28515625" customWidth="1"/>
    <col min="3" max="3" width="6.7109375" customWidth="1"/>
    <col min="4" max="4" width="30.28515625" customWidth="1"/>
    <col min="5" max="5" width="18" customWidth="1"/>
    <col min="6" max="6" width="14.5703125" customWidth="1"/>
    <col min="7" max="7" width="16.5703125" customWidth="1"/>
    <col min="8" max="8" width="17.7109375" customWidth="1"/>
    <col min="9" max="9" width="17.42578125" customWidth="1"/>
    <col min="10" max="10" width="25" customWidth="1"/>
    <col min="11" max="11" width="19.85546875" customWidth="1"/>
    <col min="12" max="12" width="19.7109375" customWidth="1"/>
    <col min="13" max="13" width="14" customWidth="1"/>
    <col min="14" max="14" width="6.85546875" customWidth="1"/>
    <col min="15" max="15" width="3.85546875" customWidth="1"/>
  </cols>
  <sheetData>
    <row r="1" spans="1:15" ht="15.75" thickBot="1" x14ac:dyDescent="0.3"/>
    <row r="2" spans="1:15" ht="31.5" customHeight="1" x14ac:dyDescent="0.25">
      <c r="A2" s="241"/>
      <c r="B2" s="243" t="s">
        <v>68</v>
      </c>
      <c r="C2" s="243"/>
      <c r="D2" s="243"/>
      <c r="E2" s="243"/>
      <c r="F2" s="243"/>
      <c r="G2" s="243"/>
      <c r="H2" s="243"/>
      <c r="I2" s="243"/>
      <c r="J2" s="243"/>
      <c r="K2" s="243"/>
      <c r="L2" s="245" t="s">
        <v>127</v>
      </c>
      <c r="M2" s="245"/>
      <c r="N2" s="245"/>
      <c r="O2" s="246"/>
    </row>
    <row r="3" spans="1:15" ht="36" customHeight="1" x14ac:dyDescent="0.25">
      <c r="A3" s="242"/>
      <c r="B3" s="244"/>
      <c r="C3" s="244"/>
      <c r="D3" s="244"/>
      <c r="E3" s="244"/>
      <c r="F3" s="244"/>
      <c r="G3" s="244"/>
      <c r="H3" s="244"/>
      <c r="I3" s="244"/>
      <c r="J3" s="244"/>
      <c r="K3" s="244"/>
      <c r="L3" s="247" t="s">
        <v>128</v>
      </c>
      <c r="M3" s="247"/>
      <c r="N3" s="247"/>
      <c r="O3" s="248"/>
    </row>
    <row r="4" spans="1:15" ht="15" customHeight="1" thickBot="1" x14ac:dyDescent="0.3">
      <c r="A4" s="242"/>
      <c r="B4" s="244"/>
      <c r="C4" s="244"/>
      <c r="D4" s="244"/>
      <c r="E4" s="244"/>
      <c r="F4" s="244"/>
      <c r="G4" s="244"/>
      <c r="H4" s="244"/>
      <c r="I4" s="244"/>
      <c r="J4" s="244"/>
      <c r="K4" s="244"/>
      <c r="L4" s="247" t="s">
        <v>58</v>
      </c>
      <c r="M4" s="247"/>
      <c r="N4" s="247"/>
      <c r="O4" s="248"/>
    </row>
    <row r="5" spans="1:15" ht="26.25" x14ac:dyDescent="0.4">
      <c r="A5" s="240" t="s">
        <v>39</v>
      </c>
      <c r="B5" s="240"/>
      <c r="C5" s="240"/>
      <c r="D5" s="240"/>
      <c r="E5" s="240"/>
      <c r="F5" s="240"/>
      <c r="G5" s="240"/>
      <c r="H5" s="240"/>
    </row>
    <row r="6" spans="1:15" x14ac:dyDescent="0.25">
      <c r="A6" s="4" t="s">
        <v>40</v>
      </c>
    </row>
  </sheetData>
  <mergeCells count="6">
    <mergeCell ref="A5:H5"/>
    <mergeCell ref="A2:A4"/>
    <mergeCell ref="B2:K4"/>
    <mergeCell ref="L2:O2"/>
    <mergeCell ref="L3:O3"/>
    <mergeCell ref="L4:O4"/>
  </mergeCells>
  <hyperlinks>
    <hyperlink ref="A6" r:id="rId1"/>
  </hyperlinks>
  <printOptions horizontalCentered="1" verticalCentered="1"/>
  <pageMargins left="0.70866141732283472" right="0.70866141732283472" top="0.74803149606299213" bottom="0.74803149606299213" header="0.31496062992125984" footer="0.31496062992125984"/>
  <pageSetup paperSize="5" scale="53" orientation="landscape" horizontalDpi="4294967294"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92D050"/>
  </sheetPr>
  <dimension ref="A1:BI39"/>
  <sheetViews>
    <sheetView topLeftCell="AZ5" zoomScale="95" zoomScaleNormal="95" zoomScaleSheetLayoutView="90" zoomScalePageLayoutView="50" workbookViewId="0">
      <selection activeCell="AZ14" sqref="AZ14"/>
    </sheetView>
  </sheetViews>
  <sheetFormatPr baseColWidth="10" defaultRowHeight="12.75" x14ac:dyDescent="0.2"/>
  <cols>
    <col min="1" max="1" width="15.140625" style="28" customWidth="1"/>
    <col min="2" max="2" width="14.5703125" style="28" customWidth="1"/>
    <col min="3" max="3" width="23.28515625" style="28" customWidth="1"/>
    <col min="4" max="4" width="29" style="28" customWidth="1"/>
    <col min="5" max="5" width="29.140625" style="28" customWidth="1"/>
    <col min="6" max="6" width="28" style="28" customWidth="1"/>
    <col min="7" max="7" width="23.140625" style="28" customWidth="1"/>
    <col min="8" max="8" width="6.85546875" style="28" customWidth="1"/>
    <col min="9" max="9" width="6" style="28" customWidth="1"/>
    <col min="10" max="10" width="24.42578125" style="28" customWidth="1"/>
    <col min="11" max="11" width="26" style="28" customWidth="1"/>
    <col min="12" max="12" width="24.28515625" style="28" customWidth="1"/>
    <col min="13" max="13" width="34.42578125" style="29" hidden="1" customWidth="1"/>
    <col min="14" max="14" width="23.28515625" style="29" hidden="1" customWidth="1"/>
    <col min="15" max="15" width="34.5703125" style="29" hidden="1" customWidth="1"/>
    <col min="16" max="16" width="23.28515625" style="29" hidden="1" customWidth="1"/>
    <col min="17" max="17" width="39.7109375" style="29" hidden="1" customWidth="1"/>
    <col min="18" max="18" width="23.28515625" style="29" hidden="1" customWidth="1"/>
    <col min="19" max="19" width="27.85546875" style="29" hidden="1" customWidth="1"/>
    <col min="20" max="20" width="15.7109375" style="29" hidden="1" customWidth="1"/>
    <col min="21" max="21" width="36.28515625" style="29" hidden="1" customWidth="1"/>
    <col min="22" max="22" width="23.28515625" style="29" hidden="1" customWidth="1"/>
    <col min="23" max="23" width="39.7109375" style="29" hidden="1" customWidth="1"/>
    <col min="24" max="24" width="20" style="29" hidden="1" customWidth="1"/>
    <col min="25" max="25" width="34.5703125" style="29" hidden="1" customWidth="1"/>
    <col min="26" max="26" width="20" style="29" hidden="1" customWidth="1"/>
    <col min="27" max="27" width="14.5703125" style="29" hidden="1" customWidth="1"/>
    <col min="28" max="28" width="20" style="29" hidden="1" customWidth="1"/>
    <col min="29" max="30" width="23" style="29" hidden="1" customWidth="1"/>
    <col min="31" max="33" width="17.28515625" style="29" hidden="1" customWidth="1"/>
    <col min="34" max="34" width="27" style="29" hidden="1" customWidth="1"/>
    <col min="35" max="35" width="12.28515625" style="29" hidden="1" customWidth="1"/>
    <col min="36" max="36" width="14.5703125" style="29" hidden="1" customWidth="1"/>
    <col min="37" max="37" width="23.28515625" style="29" hidden="1" customWidth="1"/>
    <col min="38" max="39" width="20" style="29" hidden="1" customWidth="1"/>
    <col min="40" max="40" width="34.7109375" style="28" hidden="1" customWidth="1"/>
    <col min="41" max="41" width="21" style="28" hidden="1" customWidth="1"/>
    <col min="42" max="42" width="7.140625" style="28" customWidth="1"/>
    <col min="43" max="43" width="6.7109375" style="28" customWidth="1"/>
    <col min="44" max="44" width="17.42578125" style="28" customWidth="1"/>
    <col min="45" max="45" width="18.28515625" style="28" customWidth="1"/>
    <col min="46" max="46" width="29.5703125" style="28" customWidth="1"/>
    <col min="47" max="47" width="23.7109375" style="28" customWidth="1"/>
    <col min="48" max="48" width="14.7109375" style="28" customWidth="1"/>
    <col min="49" max="49" width="20.7109375" style="28" customWidth="1"/>
    <col min="50" max="50" width="12.7109375" style="28" customWidth="1"/>
    <col min="51" max="51" width="11.7109375" style="28" bestFit="1" customWidth="1"/>
    <col min="52" max="52" width="111" style="28" customWidth="1"/>
    <col min="53" max="53" width="14" style="219" customWidth="1"/>
    <col min="54" max="54" width="116.7109375" style="28" customWidth="1"/>
    <col min="55" max="55" width="16.28515625" style="28" customWidth="1"/>
    <col min="56" max="56" width="27.5703125" style="28" customWidth="1"/>
    <col min="57" max="57" width="11.42578125" style="28"/>
    <col min="58" max="58" width="18.5703125" style="28" customWidth="1"/>
    <col min="59" max="289" width="11.42578125" style="28"/>
    <col min="290" max="290" width="15.7109375" style="28" customWidth="1"/>
    <col min="291" max="291" width="10.28515625" style="28" customWidth="1"/>
    <col min="292" max="292" width="16.42578125" style="28" customWidth="1"/>
    <col min="293" max="293" width="18.140625" style="28" customWidth="1"/>
    <col min="294" max="294" width="26.7109375" style="28" customWidth="1"/>
    <col min="295" max="296" width="11.42578125" style="28" customWidth="1"/>
    <col min="297" max="297" width="14.28515625" style="28" customWidth="1"/>
    <col min="298" max="298" width="25" style="28" customWidth="1"/>
    <col min="299" max="300" width="11.42578125" style="28" customWidth="1"/>
    <col min="301" max="301" width="19.7109375" style="28" customWidth="1"/>
    <col min="302" max="302" width="11.42578125" style="28" customWidth="1"/>
    <col min="303" max="303" width="14.7109375" style="28" customWidth="1"/>
    <col min="304" max="310" width="11.42578125" style="28" customWidth="1"/>
    <col min="311" max="311" width="33.5703125" style="28" customWidth="1"/>
    <col min="312" max="545" width="11.42578125" style="28"/>
    <col min="546" max="546" width="15.7109375" style="28" customWidth="1"/>
    <col min="547" max="547" width="10.28515625" style="28" customWidth="1"/>
    <col min="548" max="548" width="16.42578125" style="28" customWidth="1"/>
    <col min="549" max="549" width="18.140625" style="28" customWidth="1"/>
    <col min="550" max="550" width="26.7109375" style="28" customWidth="1"/>
    <col min="551" max="552" width="11.42578125" style="28" customWidth="1"/>
    <col min="553" max="553" width="14.28515625" style="28" customWidth="1"/>
    <col min="554" max="554" width="25" style="28" customWidth="1"/>
    <col min="555" max="556" width="11.42578125" style="28" customWidth="1"/>
    <col min="557" max="557" width="19.7109375" style="28" customWidth="1"/>
    <col min="558" max="558" width="11.42578125" style="28" customWidth="1"/>
    <col min="559" max="559" width="14.7109375" style="28" customWidth="1"/>
    <col min="560" max="566" width="11.42578125" style="28" customWidth="1"/>
    <col min="567" max="567" width="33.5703125" style="28" customWidth="1"/>
    <col min="568" max="801" width="11.42578125" style="28"/>
    <col min="802" max="802" width="15.7109375" style="28" customWidth="1"/>
    <col min="803" max="803" width="10.28515625" style="28" customWidth="1"/>
    <col min="804" max="804" width="16.42578125" style="28" customWidth="1"/>
    <col min="805" max="805" width="18.140625" style="28" customWidth="1"/>
    <col min="806" max="806" width="26.7109375" style="28" customWidth="1"/>
    <col min="807" max="808" width="11.42578125" style="28" customWidth="1"/>
    <col min="809" max="809" width="14.28515625" style="28" customWidth="1"/>
    <col min="810" max="810" width="25" style="28" customWidth="1"/>
    <col min="811" max="812" width="11.42578125" style="28" customWidth="1"/>
    <col min="813" max="813" width="19.7109375" style="28" customWidth="1"/>
    <col min="814" max="814" width="11.42578125" style="28" customWidth="1"/>
    <col min="815" max="815" width="14.7109375" style="28" customWidth="1"/>
    <col min="816" max="822" width="11.42578125" style="28" customWidth="1"/>
    <col min="823" max="823" width="33.5703125" style="28" customWidth="1"/>
    <col min="824" max="1057" width="11.42578125" style="28"/>
    <col min="1058" max="1058" width="15.7109375" style="28" customWidth="1"/>
    <col min="1059" max="1059" width="10.28515625" style="28" customWidth="1"/>
    <col min="1060" max="1060" width="16.42578125" style="28" customWidth="1"/>
    <col min="1061" max="1061" width="18.140625" style="28" customWidth="1"/>
    <col min="1062" max="1062" width="26.7109375" style="28" customWidth="1"/>
    <col min="1063" max="1064" width="11.42578125" style="28" customWidth="1"/>
    <col min="1065" max="1065" width="14.28515625" style="28" customWidth="1"/>
    <col min="1066" max="1066" width="25" style="28" customWidth="1"/>
    <col min="1067" max="1068" width="11.42578125" style="28" customWidth="1"/>
    <col min="1069" max="1069" width="19.7109375" style="28" customWidth="1"/>
    <col min="1070" max="1070" width="11.42578125" style="28" customWidth="1"/>
    <col min="1071" max="1071" width="14.7109375" style="28" customWidth="1"/>
    <col min="1072" max="1078" width="11.42578125" style="28" customWidth="1"/>
    <col min="1079" max="1079" width="33.5703125" style="28" customWidth="1"/>
    <col min="1080" max="1313" width="11.42578125" style="28"/>
    <col min="1314" max="1314" width="15.7109375" style="28" customWidth="1"/>
    <col min="1315" max="1315" width="10.28515625" style="28" customWidth="1"/>
    <col min="1316" max="1316" width="16.42578125" style="28" customWidth="1"/>
    <col min="1317" max="1317" width="18.140625" style="28" customWidth="1"/>
    <col min="1318" max="1318" width="26.7109375" style="28" customWidth="1"/>
    <col min="1319" max="1320" width="11.42578125" style="28" customWidth="1"/>
    <col min="1321" max="1321" width="14.28515625" style="28" customWidth="1"/>
    <col min="1322" max="1322" width="25" style="28" customWidth="1"/>
    <col min="1323" max="1324" width="11.42578125" style="28" customWidth="1"/>
    <col min="1325" max="1325" width="19.7109375" style="28" customWidth="1"/>
    <col min="1326" max="1326" width="11.42578125" style="28" customWidth="1"/>
    <col min="1327" max="1327" width="14.7109375" style="28" customWidth="1"/>
    <col min="1328" max="1334" width="11.42578125" style="28" customWidth="1"/>
    <col min="1335" max="1335" width="33.5703125" style="28" customWidth="1"/>
    <col min="1336" max="1569" width="11.42578125" style="28"/>
    <col min="1570" max="1570" width="15.7109375" style="28" customWidth="1"/>
    <col min="1571" max="1571" width="10.28515625" style="28" customWidth="1"/>
    <col min="1572" max="1572" width="16.42578125" style="28" customWidth="1"/>
    <col min="1573" max="1573" width="18.140625" style="28" customWidth="1"/>
    <col min="1574" max="1574" width="26.7109375" style="28" customWidth="1"/>
    <col min="1575" max="1576" width="11.42578125" style="28" customWidth="1"/>
    <col min="1577" max="1577" width="14.28515625" style="28" customWidth="1"/>
    <col min="1578" max="1578" width="25" style="28" customWidth="1"/>
    <col min="1579" max="1580" width="11.42578125" style="28" customWidth="1"/>
    <col min="1581" max="1581" width="19.7109375" style="28" customWidth="1"/>
    <col min="1582" max="1582" width="11.42578125" style="28" customWidth="1"/>
    <col min="1583" max="1583" width="14.7109375" style="28" customWidth="1"/>
    <col min="1584" max="1590" width="11.42578125" style="28" customWidth="1"/>
    <col min="1591" max="1591" width="33.5703125" style="28" customWidth="1"/>
    <col min="1592" max="1825" width="11.42578125" style="28"/>
    <col min="1826" max="1826" width="15.7109375" style="28" customWidth="1"/>
    <col min="1827" max="1827" width="10.28515625" style="28" customWidth="1"/>
    <col min="1828" max="1828" width="16.42578125" style="28" customWidth="1"/>
    <col min="1829" max="1829" width="18.140625" style="28" customWidth="1"/>
    <col min="1830" max="1830" width="26.7109375" style="28" customWidth="1"/>
    <col min="1831" max="1832" width="11.42578125" style="28" customWidth="1"/>
    <col min="1833" max="1833" width="14.28515625" style="28" customWidth="1"/>
    <col min="1834" max="1834" width="25" style="28" customWidth="1"/>
    <col min="1835" max="1836" width="11.42578125" style="28" customWidth="1"/>
    <col min="1837" max="1837" width="19.7109375" style="28" customWidth="1"/>
    <col min="1838" max="1838" width="11.42578125" style="28" customWidth="1"/>
    <col min="1839" max="1839" width="14.7109375" style="28" customWidth="1"/>
    <col min="1840" max="1846" width="11.42578125" style="28" customWidth="1"/>
    <col min="1847" max="1847" width="33.5703125" style="28" customWidth="1"/>
    <col min="1848" max="2081" width="11.42578125" style="28"/>
    <col min="2082" max="2082" width="15.7109375" style="28" customWidth="1"/>
    <col min="2083" max="2083" width="10.28515625" style="28" customWidth="1"/>
    <col min="2084" max="2084" width="16.42578125" style="28" customWidth="1"/>
    <col min="2085" max="2085" width="18.140625" style="28" customWidth="1"/>
    <col min="2086" max="2086" width="26.7109375" style="28" customWidth="1"/>
    <col min="2087" max="2088" width="11.42578125" style="28" customWidth="1"/>
    <col min="2089" max="2089" width="14.28515625" style="28" customWidth="1"/>
    <col min="2090" max="2090" width="25" style="28" customWidth="1"/>
    <col min="2091" max="2092" width="11.42578125" style="28" customWidth="1"/>
    <col min="2093" max="2093" width="19.7109375" style="28" customWidth="1"/>
    <col min="2094" max="2094" width="11.42578125" style="28" customWidth="1"/>
    <col min="2095" max="2095" width="14.7109375" style="28" customWidth="1"/>
    <col min="2096" max="2102" width="11.42578125" style="28" customWidth="1"/>
    <col min="2103" max="2103" width="33.5703125" style="28" customWidth="1"/>
    <col min="2104" max="2337" width="11.42578125" style="28"/>
    <col min="2338" max="2338" width="15.7109375" style="28" customWidth="1"/>
    <col min="2339" max="2339" width="10.28515625" style="28" customWidth="1"/>
    <col min="2340" max="2340" width="16.42578125" style="28" customWidth="1"/>
    <col min="2341" max="2341" width="18.140625" style="28" customWidth="1"/>
    <col min="2342" max="2342" width="26.7109375" style="28" customWidth="1"/>
    <col min="2343" max="2344" width="11.42578125" style="28" customWidth="1"/>
    <col min="2345" max="2345" width="14.28515625" style="28" customWidth="1"/>
    <col min="2346" max="2346" width="25" style="28" customWidth="1"/>
    <col min="2347" max="2348" width="11.42578125" style="28" customWidth="1"/>
    <col min="2349" max="2349" width="19.7109375" style="28" customWidth="1"/>
    <col min="2350" max="2350" width="11.42578125" style="28" customWidth="1"/>
    <col min="2351" max="2351" width="14.7109375" style="28" customWidth="1"/>
    <col min="2352" max="2358" width="11.42578125" style="28" customWidth="1"/>
    <col min="2359" max="2359" width="33.5703125" style="28" customWidth="1"/>
    <col min="2360" max="2593" width="11.42578125" style="28"/>
    <col min="2594" max="2594" width="15.7109375" style="28" customWidth="1"/>
    <col min="2595" max="2595" width="10.28515625" style="28" customWidth="1"/>
    <col min="2596" max="2596" width="16.42578125" style="28" customWidth="1"/>
    <col min="2597" max="2597" width="18.140625" style="28" customWidth="1"/>
    <col min="2598" max="2598" width="26.7109375" style="28" customWidth="1"/>
    <col min="2599" max="2600" width="11.42578125" style="28" customWidth="1"/>
    <col min="2601" max="2601" width="14.28515625" style="28" customWidth="1"/>
    <col min="2602" max="2602" width="25" style="28" customWidth="1"/>
    <col min="2603" max="2604" width="11.42578125" style="28" customWidth="1"/>
    <col min="2605" max="2605" width="19.7109375" style="28" customWidth="1"/>
    <col min="2606" max="2606" width="11.42578125" style="28" customWidth="1"/>
    <col min="2607" max="2607" width="14.7109375" style="28" customWidth="1"/>
    <col min="2608" max="2614" width="11.42578125" style="28" customWidth="1"/>
    <col min="2615" max="2615" width="33.5703125" style="28" customWidth="1"/>
    <col min="2616" max="2849" width="11.42578125" style="28"/>
    <col min="2850" max="2850" width="15.7109375" style="28" customWidth="1"/>
    <col min="2851" max="2851" width="10.28515625" style="28" customWidth="1"/>
    <col min="2852" max="2852" width="16.42578125" style="28" customWidth="1"/>
    <col min="2853" max="2853" width="18.140625" style="28" customWidth="1"/>
    <col min="2854" max="2854" width="26.7109375" style="28" customWidth="1"/>
    <col min="2855" max="2856" width="11.42578125" style="28" customWidth="1"/>
    <col min="2857" max="2857" width="14.28515625" style="28" customWidth="1"/>
    <col min="2858" max="2858" width="25" style="28" customWidth="1"/>
    <col min="2859" max="2860" width="11.42578125" style="28" customWidth="1"/>
    <col min="2861" max="2861" width="19.7109375" style="28" customWidth="1"/>
    <col min="2862" max="2862" width="11.42578125" style="28" customWidth="1"/>
    <col min="2863" max="2863" width="14.7109375" style="28" customWidth="1"/>
    <col min="2864" max="2870" width="11.42578125" style="28" customWidth="1"/>
    <col min="2871" max="2871" width="33.5703125" style="28" customWidth="1"/>
    <col min="2872" max="3105" width="11.42578125" style="28"/>
    <col min="3106" max="3106" width="15.7109375" style="28" customWidth="1"/>
    <col min="3107" max="3107" width="10.28515625" style="28" customWidth="1"/>
    <col min="3108" max="3108" width="16.42578125" style="28" customWidth="1"/>
    <col min="3109" max="3109" width="18.140625" style="28" customWidth="1"/>
    <col min="3110" max="3110" width="26.7109375" style="28" customWidth="1"/>
    <col min="3111" max="3112" width="11.42578125" style="28" customWidth="1"/>
    <col min="3113" max="3113" width="14.28515625" style="28" customWidth="1"/>
    <col min="3114" max="3114" width="25" style="28" customWidth="1"/>
    <col min="3115" max="3116" width="11.42578125" style="28" customWidth="1"/>
    <col min="3117" max="3117" width="19.7109375" style="28" customWidth="1"/>
    <col min="3118" max="3118" width="11.42578125" style="28" customWidth="1"/>
    <col min="3119" max="3119" width="14.7109375" style="28" customWidth="1"/>
    <col min="3120" max="3126" width="11.42578125" style="28" customWidth="1"/>
    <col min="3127" max="3127" width="33.5703125" style="28" customWidth="1"/>
    <col min="3128" max="3361" width="11.42578125" style="28"/>
    <col min="3362" max="3362" width="15.7109375" style="28" customWidth="1"/>
    <col min="3363" max="3363" width="10.28515625" style="28" customWidth="1"/>
    <col min="3364" max="3364" width="16.42578125" style="28" customWidth="1"/>
    <col min="3365" max="3365" width="18.140625" style="28" customWidth="1"/>
    <col min="3366" max="3366" width="26.7109375" style="28" customWidth="1"/>
    <col min="3367" max="3368" width="11.42578125" style="28" customWidth="1"/>
    <col min="3369" max="3369" width="14.28515625" style="28" customWidth="1"/>
    <col min="3370" max="3370" width="25" style="28" customWidth="1"/>
    <col min="3371" max="3372" width="11.42578125" style="28" customWidth="1"/>
    <col min="3373" max="3373" width="19.7109375" style="28" customWidth="1"/>
    <col min="3374" max="3374" width="11.42578125" style="28" customWidth="1"/>
    <col min="3375" max="3375" width="14.7109375" style="28" customWidth="1"/>
    <col min="3376" max="3382" width="11.42578125" style="28" customWidth="1"/>
    <col min="3383" max="3383" width="33.5703125" style="28" customWidth="1"/>
    <col min="3384" max="3617" width="11.42578125" style="28"/>
    <col min="3618" max="3618" width="15.7109375" style="28" customWidth="1"/>
    <col min="3619" max="3619" width="10.28515625" style="28" customWidth="1"/>
    <col min="3620" max="3620" width="16.42578125" style="28" customWidth="1"/>
    <col min="3621" max="3621" width="18.140625" style="28" customWidth="1"/>
    <col min="3622" max="3622" width="26.7109375" style="28" customWidth="1"/>
    <col min="3623" max="3624" width="11.42578125" style="28" customWidth="1"/>
    <col min="3625" max="3625" width="14.28515625" style="28" customWidth="1"/>
    <col min="3626" max="3626" width="25" style="28" customWidth="1"/>
    <col min="3627" max="3628" width="11.42578125" style="28" customWidth="1"/>
    <col min="3629" max="3629" width="19.7109375" style="28" customWidth="1"/>
    <col min="3630" max="3630" width="11.42578125" style="28" customWidth="1"/>
    <col min="3631" max="3631" width="14.7109375" style="28" customWidth="1"/>
    <col min="3632" max="3638" width="11.42578125" style="28" customWidth="1"/>
    <col min="3639" max="3639" width="33.5703125" style="28" customWidth="1"/>
    <col min="3640" max="3873" width="11.42578125" style="28"/>
    <col min="3874" max="3874" width="15.7109375" style="28" customWidth="1"/>
    <col min="3875" max="3875" width="10.28515625" style="28" customWidth="1"/>
    <col min="3876" max="3876" width="16.42578125" style="28" customWidth="1"/>
    <col min="3877" max="3877" width="18.140625" style="28" customWidth="1"/>
    <col min="3878" max="3878" width="26.7109375" style="28" customWidth="1"/>
    <col min="3879" max="3880" width="11.42578125" style="28" customWidth="1"/>
    <col min="3881" max="3881" width="14.28515625" style="28" customWidth="1"/>
    <col min="3882" max="3882" width="25" style="28" customWidth="1"/>
    <col min="3883" max="3884" width="11.42578125" style="28" customWidth="1"/>
    <col min="3885" max="3885" width="19.7109375" style="28" customWidth="1"/>
    <col min="3886" max="3886" width="11.42578125" style="28" customWidth="1"/>
    <col min="3887" max="3887" width="14.7109375" style="28" customWidth="1"/>
    <col min="3888" max="3894" width="11.42578125" style="28" customWidth="1"/>
    <col min="3895" max="3895" width="33.5703125" style="28" customWidth="1"/>
    <col min="3896" max="4129" width="11.42578125" style="28"/>
    <col min="4130" max="4130" width="15.7109375" style="28" customWidth="1"/>
    <col min="4131" max="4131" width="10.28515625" style="28" customWidth="1"/>
    <col min="4132" max="4132" width="16.42578125" style="28" customWidth="1"/>
    <col min="4133" max="4133" width="18.140625" style="28" customWidth="1"/>
    <col min="4134" max="4134" width="26.7109375" style="28" customWidth="1"/>
    <col min="4135" max="4136" width="11.42578125" style="28" customWidth="1"/>
    <col min="4137" max="4137" width="14.28515625" style="28" customWidth="1"/>
    <col min="4138" max="4138" width="25" style="28" customWidth="1"/>
    <col min="4139" max="4140" width="11.42578125" style="28" customWidth="1"/>
    <col min="4141" max="4141" width="19.7109375" style="28" customWidth="1"/>
    <col min="4142" max="4142" width="11.42578125" style="28" customWidth="1"/>
    <col min="4143" max="4143" width="14.7109375" style="28" customWidth="1"/>
    <col min="4144" max="4150" width="11.42578125" style="28" customWidth="1"/>
    <col min="4151" max="4151" width="33.5703125" style="28" customWidth="1"/>
    <col min="4152" max="4385" width="11.42578125" style="28"/>
    <col min="4386" max="4386" width="15.7109375" style="28" customWidth="1"/>
    <col min="4387" max="4387" width="10.28515625" style="28" customWidth="1"/>
    <col min="4388" max="4388" width="16.42578125" style="28" customWidth="1"/>
    <col min="4389" max="4389" width="18.140625" style="28" customWidth="1"/>
    <col min="4390" max="4390" width="26.7109375" style="28" customWidth="1"/>
    <col min="4391" max="4392" width="11.42578125" style="28" customWidth="1"/>
    <col min="4393" max="4393" width="14.28515625" style="28" customWidth="1"/>
    <col min="4394" max="4394" width="25" style="28" customWidth="1"/>
    <col min="4395" max="4396" width="11.42578125" style="28" customWidth="1"/>
    <col min="4397" max="4397" width="19.7109375" style="28" customWidth="1"/>
    <col min="4398" max="4398" width="11.42578125" style="28" customWidth="1"/>
    <col min="4399" max="4399" width="14.7109375" style="28" customWidth="1"/>
    <col min="4400" max="4406" width="11.42578125" style="28" customWidth="1"/>
    <col min="4407" max="4407" width="33.5703125" style="28" customWidth="1"/>
    <col min="4408" max="4641" width="11.42578125" style="28"/>
    <col min="4642" max="4642" width="15.7109375" style="28" customWidth="1"/>
    <col min="4643" max="4643" width="10.28515625" style="28" customWidth="1"/>
    <col min="4644" max="4644" width="16.42578125" style="28" customWidth="1"/>
    <col min="4645" max="4645" width="18.140625" style="28" customWidth="1"/>
    <col min="4646" max="4646" width="26.7109375" style="28" customWidth="1"/>
    <col min="4647" max="4648" width="11.42578125" style="28" customWidth="1"/>
    <col min="4649" max="4649" width="14.28515625" style="28" customWidth="1"/>
    <col min="4650" max="4650" width="25" style="28" customWidth="1"/>
    <col min="4651" max="4652" width="11.42578125" style="28" customWidth="1"/>
    <col min="4653" max="4653" width="19.7109375" style="28" customWidth="1"/>
    <col min="4654" max="4654" width="11.42578125" style="28" customWidth="1"/>
    <col min="4655" max="4655" width="14.7109375" style="28" customWidth="1"/>
    <col min="4656" max="4662" width="11.42578125" style="28" customWidth="1"/>
    <col min="4663" max="4663" width="33.5703125" style="28" customWidth="1"/>
    <col min="4664" max="4897" width="11.42578125" style="28"/>
    <col min="4898" max="4898" width="15.7109375" style="28" customWidth="1"/>
    <col min="4899" max="4899" width="10.28515625" style="28" customWidth="1"/>
    <col min="4900" max="4900" width="16.42578125" style="28" customWidth="1"/>
    <col min="4901" max="4901" width="18.140625" style="28" customWidth="1"/>
    <col min="4902" max="4902" width="26.7109375" style="28" customWidth="1"/>
    <col min="4903" max="4904" width="11.42578125" style="28" customWidth="1"/>
    <col min="4905" max="4905" width="14.28515625" style="28" customWidth="1"/>
    <col min="4906" max="4906" width="25" style="28" customWidth="1"/>
    <col min="4907" max="4908" width="11.42578125" style="28" customWidth="1"/>
    <col min="4909" max="4909" width="19.7109375" style="28" customWidth="1"/>
    <col min="4910" max="4910" width="11.42578125" style="28" customWidth="1"/>
    <col min="4911" max="4911" width="14.7109375" style="28" customWidth="1"/>
    <col min="4912" max="4918" width="11.42578125" style="28" customWidth="1"/>
    <col min="4919" max="4919" width="33.5703125" style="28" customWidth="1"/>
    <col min="4920" max="5153" width="11.42578125" style="28"/>
    <col min="5154" max="5154" width="15.7109375" style="28" customWidth="1"/>
    <col min="5155" max="5155" width="10.28515625" style="28" customWidth="1"/>
    <col min="5156" max="5156" width="16.42578125" style="28" customWidth="1"/>
    <col min="5157" max="5157" width="18.140625" style="28" customWidth="1"/>
    <col min="5158" max="5158" width="26.7109375" style="28" customWidth="1"/>
    <col min="5159" max="5160" width="11.42578125" style="28" customWidth="1"/>
    <col min="5161" max="5161" width="14.28515625" style="28" customWidth="1"/>
    <col min="5162" max="5162" width="25" style="28" customWidth="1"/>
    <col min="5163" max="5164" width="11.42578125" style="28" customWidth="1"/>
    <col min="5165" max="5165" width="19.7109375" style="28" customWidth="1"/>
    <col min="5166" max="5166" width="11.42578125" style="28" customWidth="1"/>
    <col min="5167" max="5167" width="14.7109375" style="28" customWidth="1"/>
    <col min="5168" max="5174" width="11.42578125" style="28" customWidth="1"/>
    <col min="5175" max="5175" width="33.5703125" style="28" customWidth="1"/>
    <col min="5176" max="5409" width="11.42578125" style="28"/>
    <col min="5410" max="5410" width="15.7109375" style="28" customWidth="1"/>
    <col min="5411" max="5411" width="10.28515625" style="28" customWidth="1"/>
    <col min="5412" max="5412" width="16.42578125" style="28" customWidth="1"/>
    <col min="5413" max="5413" width="18.140625" style="28" customWidth="1"/>
    <col min="5414" max="5414" width="26.7109375" style="28" customWidth="1"/>
    <col min="5415" max="5416" width="11.42578125" style="28" customWidth="1"/>
    <col min="5417" max="5417" width="14.28515625" style="28" customWidth="1"/>
    <col min="5418" max="5418" width="25" style="28" customWidth="1"/>
    <col min="5419" max="5420" width="11.42578125" style="28" customWidth="1"/>
    <col min="5421" max="5421" width="19.7109375" style="28" customWidth="1"/>
    <col min="5422" max="5422" width="11.42578125" style="28" customWidth="1"/>
    <col min="5423" max="5423" width="14.7109375" style="28" customWidth="1"/>
    <col min="5424" max="5430" width="11.42578125" style="28" customWidth="1"/>
    <col min="5431" max="5431" width="33.5703125" style="28" customWidth="1"/>
    <col min="5432" max="5665" width="11.42578125" style="28"/>
    <col min="5666" max="5666" width="15.7109375" style="28" customWidth="1"/>
    <col min="5667" max="5667" width="10.28515625" style="28" customWidth="1"/>
    <col min="5668" max="5668" width="16.42578125" style="28" customWidth="1"/>
    <col min="5669" max="5669" width="18.140625" style="28" customWidth="1"/>
    <col min="5670" max="5670" width="26.7109375" style="28" customWidth="1"/>
    <col min="5671" max="5672" width="11.42578125" style="28" customWidth="1"/>
    <col min="5673" max="5673" width="14.28515625" style="28" customWidth="1"/>
    <col min="5674" max="5674" width="25" style="28" customWidth="1"/>
    <col min="5675" max="5676" width="11.42578125" style="28" customWidth="1"/>
    <col min="5677" max="5677" width="19.7109375" style="28" customWidth="1"/>
    <col min="5678" max="5678" width="11.42578125" style="28" customWidth="1"/>
    <col min="5679" max="5679" width="14.7109375" style="28" customWidth="1"/>
    <col min="5680" max="5686" width="11.42578125" style="28" customWidth="1"/>
    <col min="5687" max="5687" width="33.5703125" style="28" customWidth="1"/>
    <col min="5688" max="5921" width="11.42578125" style="28"/>
    <col min="5922" max="5922" width="15.7109375" style="28" customWidth="1"/>
    <col min="5923" max="5923" width="10.28515625" style="28" customWidth="1"/>
    <col min="5924" max="5924" width="16.42578125" style="28" customWidth="1"/>
    <col min="5925" max="5925" width="18.140625" style="28" customWidth="1"/>
    <col min="5926" max="5926" width="26.7109375" style="28" customWidth="1"/>
    <col min="5927" max="5928" width="11.42578125" style="28" customWidth="1"/>
    <col min="5929" max="5929" width="14.28515625" style="28" customWidth="1"/>
    <col min="5930" max="5930" width="25" style="28" customWidth="1"/>
    <col min="5931" max="5932" width="11.42578125" style="28" customWidth="1"/>
    <col min="5933" max="5933" width="19.7109375" style="28" customWidth="1"/>
    <col min="5934" max="5934" width="11.42578125" style="28" customWidth="1"/>
    <col min="5935" max="5935" width="14.7109375" style="28" customWidth="1"/>
    <col min="5936" max="5942" width="11.42578125" style="28" customWidth="1"/>
    <col min="5943" max="5943" width="33.5703125" style="28" customWidth="1"/>
    <col min="5944" max="6177" width="11.42578125" style="28"/>
    <col min="6178" max="6178" width="15.7109375" style="28" customWidth="1"/>
    <col min="6179" max="6179" width="10.28515625" style="28" customWidth="1"/>
    <col min="6180" max="6180" width="16.42578125" style="28" customWidth="1"/>
    <col min="6181" max="6181" width="18.140625" style="28" customWidth="1"/>
    <col min="6182" max="6182" width="26.7109375" style="28" customWidth="1"/>
    <col min="6183" max="6184" width="11.42578125" style="28" customWidth="1"/>
    <col min="6185" max="6185" width="14.28515625" style="28" customWidth="1"/>
    <col min="6186" max="6186" width="25" style="28" customWidth="1"/>
    <col min="6187" max="6188" width="11.42578125" style="28" customWidth="1"/>
    <col min="6189" max="6189" width="19.7109375" style="28" customWidth="1"/>
    <col min="6190" max="6190" width="11.42578125" style="28" customWidth="1"/>
    <col min="6191" max="6191" width="14.7109375" style="28" customWidth="1"/>
    <col min="6192" max="6198" width="11.42578125" style="28" customWidth="1"/>
    <col min="6199" max="6199" width="33.5703125" style="28" customWidth="1"/>
    <col min="6200" max="6433" width="11.42578125" style="28"/>
    <col min="6434" max="6434" width="15.7109375" style="28" customWidth="1"/>
    <col min="6435" max="6435" width="10.28515625" style="28" customWidth="1"/>
    <col min="6436" max="6436" width="16.42578125" style="28" customWidth="1"/>
    <col min="6437" max="6437" width="18.140625" style="28" customWidth="1"/>
    <col min="6438" max="6438" width="26.7109375" style="28" customWidth="1"/>
    <col min="6439" max="6440" width="11.42578125" style="28" customWidth="1"/>
    <col min="6441" max="6441" width="14.28515625" style="28" customWidth="1"/>
    <col min="6442" max="6442" width="25" style="28" customWidth="1"/>
    <col min="6443" max="6444" width="11.42578125" style="28" customWidth="1"/>
    <col min="6445" max="6445" width="19.7109375" style="28" customWidth="1"/>
    <col min="6446" max="6446" width="11.42578125" style="28" customWidth="1"/>
    <col min="6447" max="6447" width="14.7109375" style="28" customWidth="1"/>
    <col min="6448" max="6454" width="11.42578125" style="28" customWidth="1"/>
    <col min="6455" max="6455" width="33.5703125" style="28" customWidth="1"/>
    <col min="6456" max="6689" width="11.42578125" style="28"/>
    <col min="6690" max="6690" width="15.7109375" style="28" customWidth="1"/>
    <col min="6691" max="6691" width="10.28515625" style="28" customWidth="1"/>
    <col min="6692" max="6692" width="16.42578125" style="28" customWidth="1"/>
    <col min="6693" max="6693" width="18.140625" style="28" customWidth="1"/>
    <col min="6694" max="6694" width="26.7109375" style="28" customWidth="1"/>
    <col min="6695" max="6696" width="11.42578125" style="28" customWidth="1"/>
    <col min="6697" max="6697" width="14.28515625" style="28" customWidth="1"/>
    <col min="6698" max="6698" width="25" style="28" customWidth="1"/>
    <col min="6699" max="6700" width="11.42578125" style="28" customWidth="1"/>
    <col min="6701" max="6701" width="19.7109375" style="28" customWidth="1"/>
    <col min="6702" max="6702" width="11.42578125" style="28" customWidth="1"/>
    <col min="6703" max="6703" width="14.7109375" style="28" customWidth="1"/>
    <col min="6704" max="6710" width="11.42578125" style="28" customWidth="1"/>
    <col min="6711" max="6711" width="33.5703125" style="28" customWidth="1"/>
    <col min="6712" max="6945" width="11.42578125" style="28"/>
    <col min="6946" max="6946" width="15.7109375" style="28" customWidth="1"/>
    <col min="6947" max="6947" width="10.28515625" style="28" customWidth="1"/>
    <col min="6948" max="6948" width="16.42578125" style="28" customWidth="1"/>
    <col min="6949" max="6949" width="18.140625" style="28" customWidth="1"/>
    <col min="6950" max="6950" width="26.7109375" style="28" customWidth="1"/>
    <col min="6951" max="6952" width="11.42578125" style="28" customWidth="1"/>
    <col min="6953" max="6953" width="14.28515625" style="28" customWidth="1"/>
    <col min="6954" max="6954" width="25" style="28" customWidth="1"/>
    <col min="6955" max="6956" width="11.42578125" style="28" customWidth="1"/>
    <col min="6957" max="6957" width="19.7109375" style="28" customWidth="1"/>
    <col min="6958" max="6958" width="11.42578125" style="28" customWidth="1"/>
    <col min="6959" max="6959" width="14.7109375" style="28" customWidth="1"/>
    <col min="6960" max="6966" width="11.42578125" style="28" customWidth="1"/>
    <col min="6967" max="6967" width="33.5703125" style="28" customWidth="1"/>
    <col min="6968" max="7201" width="11.42578125" style="28"/>
    <col min="7202" max="7202" width="15.7109375" style="28" customWidth="1"/>
    <col min="7203" max="7203" width="10.28515625" style="28" customWidth="1"/>
    <col min="7204" max="7204" width="16.42578125" style="28" customWidth="1"/>
    <col min="7205" max="7205" width="18.140625" style="28" customWidth="1"/>
    <col min="7206" max="7206" width="26.7109375" style="28" customWidth="1"/>
    <col min="7207" max="7208" width="11.42578125" style="28" customWidth="1"/>
    <col min="7209" max="7209" width="14.28515625" style="28" customWidth="1"/>
    <col min="7210" max="7210" width="25" style="28" customWidth="1"/>
    <col min="7211" max="7212" width="11.42578125" style="28" customWidth="1"/>
    <col min="7213" max="7213" width="19.7109375" style="28" customWidth="1"/>
    <col min="7214" max="7214" width="11.42578125" style="28" customWidth="1"/>
    <col min="7215" max="7215" width="14.7109375" style="28" customWidth="1"/>
    <col min="7216" max="7222" width="11.42578125" style="28" customWidth="1"/>
    <col min="7223" max="7223" width="33.5703125" style="28" customWidth="1"/>
    <col min="7224" max="7457" width="11.42578125" style="28"/>
    <col min="7458" max="7458" width="15.7109375" style="28" customWidth="1"/>
    <col min="7459" max="7459" width="10.28515625" style="28" customWidth="1"/>
    <col min="7460" max="7460" width="16.42578125" style="28" customWidth="1"/>
    <col min="7461" max="7461" width="18.140625" style="28" customWidth="1"/>
    <col min="7462" max="7462" width="26.7109375" style="28" customWidth="1"/>
    <col min="7463" max="7464" width="11.42578125" style="28" customWidth="1"/>
    <col min="7465" max="7465" width="14.28515625" style="28" customWidth="1"/>
    <col min="7466" max="7466" width="25" style="28" customWidth="1"/>
    <col min="7467" max="7468" width="11.42578125" style="28" customWidth="1"/>
    <col min="7469" max="7469" width="19.7109375" style="28" customWidth="1"/>
    <col min="7470" max="7470" width="11.42578125" style="28" customWidth="1"/>
    <col min="7471" max="7471" width="14.7109375" style="28" customWidth="1"/>
    <col min="7472" max="7478" width="11.42578125" style="28" customWidth="1"/>
    <col min="7479" max="7479" width="33.5703125" style="28" customWidth="1"/>
    <col min="7480" max="7713" width="11.42578125" style="28"/>
    <col min="7714" max="7714" width="15.7109375" style="28" customWidth="1"/>
    <col min="7715" max="7715" width="10.28515625" style="28" customWidth="1"/>
    <col min="7716" max="7716" width="16.42578125" style="28" customWidth="1"/>
    <col min="7717" max="7717" width="18.140625" style="28" customWidth="1"/>
    <col min="7718" max="7718" width="26.7109375" style="28" customWidth="1"/>
    <col min="7719" max="7720" width="11.42578125" style="28" customWidth="1"/>
    <col min="7721" max="7721" width="14.28515625" style="28" customWidth="1"/>
    <col min="7722" max="7722" width="25" style="28" customWidth="1"/>
    <col min="7723" max="7724" width="11.42578125" style="28" customWidth="1"/>
    <col min="7725" max="7725" width="19.7109375" style="28" customWidth="1"/>
    <col min="7726" max="7726" width="11.42578125" style="28" customWidth="1"/>
    <col min="7727" max="7727" width="14.7109375" style="28" customWidth="1"/>
    <col min="7728" max="7734" width="11.42578125" style="28" customWidth="1"/>
    <col min="7735" max="7735" width="33.5703125" style="28" customWidth="1"/>
    <col min="7736" max="7969" width="11.42578125" style="28"/>
    <col min="7970" max="7970" width="15.7109375" style="28" customWidth="1"/>
    <col min="7971" max="7971" width="10.28515625" style="28" customWidth="1"/>
    <col min="7972" max="7972" width="16.42578125" style="28" customWidth="1"/>
    <col min="7973" max="7973" width="18.140625" style="28" customWidth="1"/>
    <col min="7974" max="7974" width="26.7109375" style="28" customWidth="1"/>
    <col min="7975" max="7976" width="11.42578125" style="28" customWidth="1"/>
    <col min="7977" max="7977" width="14.28515625" style="28" customWidth="1"/>
    <col min="7978" max="7978" width="25" style="28" customWidth="1"/>
    <col min="7979" max="7980" width="11.42578125" style="28" customWidth="1"/>
    <col min="7981" max="7981" width="19.7109375" style="28" customWidth="1"/>
    <col min="7982" max="7982" width="11.42578125" style="28" customWidth="1"/>
    <col min="7983" max="7983" width="14.7109375" style="28" customWidth="1"/>
    <col min="7984" max="7990" width="11.42578125" style="28" customWidth="1"/>
    <col min="7991" max="7991" width="33.5703125" style="28" customWidth="1"/>
    <col min="7992" max="8225" width="11.42578125" style="28"/>
    <col min="8226" max="8226" width="15.7109375" style="28" customWidth="1"/>
    <col min="8227" max="8227" width="10.28515625" style="28" customWidth="1"/>
    <col min="8228" max="8228" width="16.42578125" style="28" customWidth="1"/>
    <col min="8229" max="8229" width="18.140625" style="28" customWidth="1"/>
    <col min="8230" max="8230" width="26.7109375" style="28" customWidth="1"/>
    <col min="8231" max="8232" width="11.42578125" style="28" customWidth="1"/>
    <col min="8233" max="8233" width="14.28515625" style="28" customWidth="1"/>
    <col min="8234" max="8234" width="25" style="28" customWidth="1"/>
    <col min="8235" max="8236" width="11.42578125" style="28" customWidth="1"/>
    <col min="8237" max="8237" width="19.7109375" style="28" customWidth="1"/>
    <col min="8238" max="8238" width="11.42578125" style="28" customWidth="1"/>
    <col min="8239" max="8239" width="14.7109375" style="28" customWidth="1"/>
    <col min="8240" max="8246" width="11.42578125" style="28" customWidth="1"/>
    <col min="8247" max="8247" width="33.5703125" style="28" customWidth="1"/>
    <col min="8248" max="8481" width="11.42578125" style="28"/>
    <col min="8482" max="8482" width="15.7109375" style="28" customWidth="1"/>
    <col min="8483" max="8483" width="10.28515625" style="28" customWidth="1"/>
    <col min="8484" max="8484" width="16.42578125" style="28" customWidth="1"/>
    <col min="8485" max="8485" width="18.140625" style="28" customWidth="1"/>
    <col min="8486" max="8486" width="26.7109375" style="28" customWidth="1"/>
    <col min="8487" max="8488" width="11.42578125" style="28" customWidth="1"/>
    <col min="8489" max="8489" width="14.28515625" style="28" customWidth="1"/>
    <col min="8490" max="8490" width="25" style="28" customWidth="1"/>
    <col min="8491" max="8492" width="11.42578125" style="28" customWidth="1"/>
    <col min="8493" max="8493" width="19.7109375" style="28" customWidth="1"/>
    <col min="8494" max="8494" width="11.42578125" style="28" customWidth="1"/>
    <col min="8495" max="8495" width="14.7109375" style="28" customWidth="1"/>
    <col min="8496" max="8502" width="11.42578125" style="28" customWidth="1"/>
    <col min="8503" max="8503" width="33.5703125" style="28" customWidth="1"/>
    <col min="8504" max="8737" width="11.42578125" style="28"/>
    <col min="8738" max="8738" width="15.7109375" style="28" customWidth="1"/>
    <col min="8739" max="8739" width="10.28515625" style="28" customWidth="1"/>
    <col min="8740" max="8740" width="16.42578125" style="28" customWidth="1"/>
    <col min="8741" max="8741" width="18.140625" style="28" customWidth="1"/>
    <col min="8742" max="8742" width="26.7109375" style="28" customWidth="1"/>
    <col min="8743" max="8744" width="11.42578125" style="28" customWidth="1"/>
    <col min="8745" max="8745" width="14.28515625" style="28" customWidth="1"/>
    <col min="8746" max="8746" width="25" style="28" customWidth="1"/>
    <col min="8747" max="8748" width="11.42578125" style="28" customWidth="1"/>
    <col min="8749" max="8749" width="19.7109375" style="28" customWidth="1"/>
    <col min="8750" max="8750" width="11.42578125" style="28" customWidth="1"/>
    <col min="8751" max="8751" width="14.7109375" style="28" customWidth="1"/>
    <col min="8752" max="8758" width="11.42578125" style="28" customWidth="1"/>
    <col min="8759" max="8759" width="33.5703125" style="28" customWidth="1"/>
    <col min="8760" max="8993" width="11.42578125" style="28"/>
    <col min="8994" max="8994" width="15.7109375" style="28" customWidth="1"/>
    <col min="8995" max="8995" width="10.28515625" style="28" customWidth="1"/>
    <col min="8996" max="8996" width="16.42578125" style="28" customWidth="1"/>
    <col min="8997" max="8997" width="18.140625" style="28" customWidth="1"/>
    <col min="8998" max="8998" width="26.7109375" style="28" customWidth="1"/>
    <col min="8999" max="9000" width="11.42578125" style="28" customWidth="1"/>
    <col min="9001" max="9001" width="14.28515625" style="28" customWidth="1"/>
    <col min="9002" max="9002" width="25" style="28" customWidth="1"/>
    <col min="9003" max="9004" width="11.42578125" style="28" customWidth="1"/>
    <col min="9005" max="9005" width="19.7109375" style="28" customWidth="1"/>
    <col min="9006" max="9006" width="11.42578125" style="28" customWidth="1"/>
    <col min="9007" max="9007" width="14.7109375" style="28" customWidth="1"/>
    <col min="9008" max="9014" width="11.42578125" style="28" customWidth="1"/>
    <col min="9015" max="9015" width="33.5703125" style="28" customWidth="1"/>
    <col min="9016" max="9249" width="11.42578125" style="28"/>
    <col min="9250" max="9250" width="15.7109375" style="28" customWidth="1"/>
    <col min="9251" max="9251" width="10.28515625" style="28" customWidth="1"/>
    <col min="9252" max="9252" width="16.42578125" style="28" customWidth="1"/>
    <col min="9253" max="9253" width="18.140625" style="28" customWidth="1"/>
    <col min="9254" max="9254" width="26.7109375" style="28" customWidth="1"/>
    <col min="9255" max="9256" width="11.42578125" style="28" customWidth="1"/>
    <col min="9257" max="9257" width="14.28515625" style="28" customWidth="1"/>
    <col min="9258" max="9258" width="25" style="28" customWidth="1"/>
    <col min="9259" max="9260" width="11.42578125" style="28" customWidth="1"/>
    <col min="9261" max="9261" width="19.7109375" style="28" customWidth="1"/>
    <col min="9262" max="9262" width="11.42578125" style="28" customWidth="1"/>
    <col min="9263" max="9263" width="14.7109375" style="28" customWidth="1"/>
    <col min="9264" max="9270" width="11.42578125" style="28" customWidth="1"/>
    <col min="9271" max="9271" width="33.5703125" style="28" customWidth="1"/>
    <col min="9272" max="9505" width="11.42578125" style="28"/>
    <col min="9506" max="9506" width="15.7109375" style="28" customWidth="1"/>
    <col min="9507" max="9507" width="10.28515625" style="28" customWidth="1"/>
    <col min="9508" max="9508" width="16.42578125" style="28" customWidth="1"/>
    <col min="9509" max="9509" width="18.140625" style="28" customWidth="1"/>
    <col min="9510" max="9510" width="26.7109375" style="28" customWidth="1"/>
    <col min="9511" max="9512" width="11.42578125" style="28" customWidth="1"/>
    <col min="9513" max="9513" width="14.28515625" style="28" customWidth="1"/>
    <col min="9514" max="9514" width="25" style="28" customWidth="1"/>
    <col min="9515" max="9516" width="11.42578125" style="28" customWidth="1"/>
    <col min="9517" max="9517" width="19.7109375" style="28" customWidth="1"/>
    <col min="9518" max="9518" width="11.42578125" style="28" customWidth="1"/>
    <col min="9519" max="9519" width="14.7109375" style="28" customWidth="1"/>
    <col min="9520" max="9526" width="11.42578125" style="28" customWidth="1"/>
    <col min="9527" max="9527" width="33.5703125" style="28" customWidth="1"/>
    <col min="9528" max="9761" width="11.42578125" style="28"/>
    <col min="9762" max="9762" width="15.7109375" style="28" customWidth="1"/>
    <col min="9763" max="9763" width="10.28515625" style="28" customWidth="1"/>
    <col min="9764" max="9764" width="16.42578125" style="28" customWidth="1"/>
    <col min="9765" max="9765" width="18.140625" style="28" customWidth="1"/>
    <col min="9766" max="9766" width="26.7109375" style="28" customWidth="1"/>
    <col min="9767" max="9768" width="11.42578125" style="28" customWidth="1"/>
    <col min="9769" max="9769" width="14.28515625" style="28" customWidth="1"/>
    <col min="9770" max="9770" width="25" style="28" customWidth="1"/>
    <col min="9771" max="9772" width="11.42578125" style="28" customWidth="1"/>
    <col min="9773" max="9773" width="19.7109375" style="28" customWidth="1"/>
    <col min="9774" max="9774" width="11.42578125" style="28" customWidth="1"/>
    <col min="9775" max="9775" width="14.7109375" style="28" customWidth="1"/>
    <col min="9776" max="9782" width="11.42578125" style="28" customWidth="1"/>
    <col min="9783" max="9783" width="33.5703125" style="28" customWidth="1"/>
    <col min="9784" max="10017" width="11.42578125" style="28"/>
    <col min="10018" max="10018" width="15.7109375" style="28" customWidth="1"/>
    <col min="10019" max="10019" width="10.28515625" style="28" customWidth="1"/>
    <col min="10020" max="10020" width="16.42578125" style="28" customWidth="1"/>
    <col min="10021" max="10021" width="18.140625" style="28" customWidth="1"/>
    <col min="10022" max="10022" width="26.7109375" style="28" customWidth="1"/>
    <col min="10023" max="10024" width="11.42578125" style="28" customWidth="1"/>
    <col min="10025" max="10025" width="14.28515625" style="28" customWidth="1"/>
    <col min="10026" max="10026" width="25" style="28" customWidth="1"/>
    <col min="10027" max="10028" width="11.42578125" style="28" customWidth="1"/>
    <col min="10029" max="10029" width="19.7109375" style="28" customWidth="1"/>
    <col min="10030" max="10030" width="11.42578125" style="28" customWidth="1"/>
    <col min="10031" max="10031" width="14.7109375" style="28" customWidth="1"/>
    <col min="10032" max="10038" width="11.42578125" style="28" customWidth="1"/>
    <col min="10039" max="10039" width="33.5703125" style="28" customWidth="1"/>
    <col min="10040" max="10273" width="11.42578125" style="28"/>
    <col min="10274" max="10274" width="15.7109375" style="28" customWidth="1"/>
    <col min="10275" max="10275" width="10.28515625" style="28" customWidth="1"/>
    <col min="10276" max="10276" width="16.42578125" style="28" customWidth="1"/>
    <col min="10277" max="10277" width="18.140625" style="28" customWidth="1"/>
    <col min="10278" max="10278" width="26.7109375" style="28" customWidth="1"/>
    <col min="10279" max="10280" width="11.42578125" style="28" customWidth="1"/>
    <col min="10281" max="10281" width="14.28515625" style="28" customWidth="1"/>
    <col min="10282" max="10282" width="25" style="28" customWidth="1"/>
    <col min="10283" max="10284" width="11.42578125" style="28" customWidth="1"/>
    <col min="10285" max="10285" width="19.7109375" style="28" customWidth="1"/>
    <col min="10286" max="10286" width="11.42578125" style="28" customWidth="1"/>
    <col min="10287" max="10287" width="14.7109375" style="28" customWidth="1"/>
    <col min="10288" max="10294" width="11.42578125" style="28" customWidth="1"/>
    <col min="10295" max="10295" width="33.5703125" style="28" customWidth="1"/>
    <col min="10296" max="10529" width="11.42578125" style="28"/>
    <col min="10530" max="10530" width="15.7109375" style="28" customWidth="1"/>
    <col min="10531" max="10531" width="10.28515625" style="28" customWidth="1"/>
    <col min="10532" max="10532" width="16.42578125" style="28" customWidth="1"/>
    <col min="10533" max="10533" width="18.140625" style="28" customWidth="1"/>
    <col min="10534" max="10534" width="26.7109375" style="28" customWidth="1"/>
    <col min="10535" max="10536" width="11.42578125" style="28" customWidth="1"/>
    <col min="10537" max="10537" width="14.28515625" style="28" customWidth="1"/>
    <col min="10538" max="10538" width="25" style="28" customWidth="1"/>
    <col min="10539" max="10540" width="11.42578125" style="28" customWidth="1"/>
    <col min="10541" max="10541" width="19.7109375" style="28" customWidth="1"/>
    <col min="10542" max="10542" width="11.42578125" style="28" customWidth="1"/>
    <col min="10543" max="10543" width="14.7109375" style="28" customWidth="1"/>
    <col min="10544" max="10550" width="11.42578125" style="28" customWidth="1"/>
    <col min="10551" max="10551" width="33.5703125" style="28" customWidth="1"/>
    <col min="10552" max="10785" width="11.42578125" style="28"/>
    <col min="10786" max="10786" width="15.7109375" style="28" customWidth="1"/>
    <col min="10787" max="10787" width="10.28515625" style="28" customWidth="1"/>
    <col min="10788" max="10788" width="16.42578125" style="28" customWidth="1"/>
    <col min="10789" max="10789" width="18.140625" style="28" customWidth="1"/>
    <col min="10790" max="10790" width="26.7109375" style="28" customWidth="1"/>
    <col min="10791" max="10792" width="11.42578125" style="28" customWidth="1"/>
    <col min="10793" max="10793" width="14.28515625" style="28" customWidth="1"/>
    <col min="10794" max="10794" width="25" style="28" customWidth="1"/>
    <col min="10795" max="10796" width="11.42578125" style="28" customWidth="1"/>
    <col min="10797" max="10797" width="19.7109375" style="28" customWidth="1"/>
    <col min="10798" max="10798" width="11.42578125" style="28" customWidth="1"/>
    <col min="10799" max="10799" width="14.7109375" style="28" customWidth="1"/>
    <col min="10800" max="10806" width="11.42578125" style="28" customWidth="1"/>
    <col min="10807" max="10807" width="33.5703125" style="28" customWidth="1"/>
    <col min="10808" max="11041" width="11.42578125" style="28"/>
    <col min="11042" max="11042" width="15.7109375" style="28" customWidth="1"/>
    <col min="11043" max="11043" width="10.28515625" style="28" customWidth="1"/>
    <col min="11044" max="11044" width="16.42578125" style="28" customWidth="1"/>
    <col min="11045" max="11045" width="18.140625" style="28" customWidth="1"/>
    <col min="11046" max="11046" width="26.7109375" style="28" customWidth="1"/>
    <col min="11047" max="11048" width="11.42578125" style="28" customWidth="1"/>
    <col min="11049" max="11049" width="14.28515625" style="28" customWidth="1"/>
    <col min="11050" max="11050" width="25" style="28" customWidth="1"/>
    <col min="11051" max="11052" width="11.42578125" style="28" customWidth="1"/>
    <col min="11053" max="11053" width="19.7109375" style="28" customWidth="1"/>
    <col min="11054" max="11054" width="11.42578125" style="28" customWidth="1"/>
    <col min="11055" max="11055" width="14.7109375" style="28" customWidth="1"/>
    <col min="11056" max="11062" width="11.42578125" style="28" customWidth="1"/>
    <col min="11063" max="11063" width="33.5703125" style="28" customWidth="1"/>
    <col min="11064" max="11297" width="11.42578125" style="28"/>
    <col min="11298" max="11298" width="15.7109375" style="28" customWidth="1"/>
    <col min="11299" max="11299" width="10.28515625" style="28" customWidth="1"/>
    <col min="11300" max="11300" width="16.42578125" style="28" customWidth="1"/>
    <col min="11301" max="11301" width="18.140625" style="28" customWidth="1"/>
    <col min="11302" max="11302" width="26.7109375" style="28" customWidth="1"/>
    <col min="11303" max="11304" width="11.42578125" style="28" customWidth="1"/>
    <col min="11305" max="11305" width="14.28515625" style="28" customWidth="1"/>
    <col min="11306" max="11306" width="25" style="28" customWidth="1"/>
    <col min="11307" max="11308" width="11.42578125" style="28" customWidth="1"/>
    <col min="11309" max="11309" width="19.7109375" style="28" customWidth="1"/>
    <col min="11310" max="11310" width="11.42578125" style="28" customWidth="1"/>
    <col min="11311" max="11311" width="14.7109375" style="28" customWidth="1"/>
    <col min="11312" max="11318" width="11.42578125" style="28" customWidth="1"/>
    <col min="11319" max="11319" width="33.5703125" style="28" customWidth="1"/>
    <col min="11320" max="11553" width="11.42578125" style="28"/>
    <col min="11554" max="11554" width="15.7109375" style="28" customWidth="1"/>
    <col min="11555" max="11555" width="10.28515625" style="28" customWidth="1"/>
    <col min="11556" max="11556" width="16.42578125" style="28" customWidth="1"/>
    <col min="11557" max="11557" width="18.140625" style="28" customWidth="1"/>
    <col min="11558" max="11558" width="26.7109375" style="28" customWidth="1"/>
    <col min="11559" max="11560" width="11.42578125" style="28" customWidth="1"/>
    <col min="11561" max="11561" width="14.28515625" style="28" customWidth="1"/>
    <col min="11562" max="11562" width="25" style="28" customWidth="1"/>
    <col min="11563" max="11564" width="11.42578125" style="28" customWidth="1"/>
    <col min="11565" max="11565" width="19.7109375" style="28" customWidth="1"/>
    <col min="11566" max="11566" width="11.42578125" style="28" customWidth="1"/>
    <col min="11567" max="11567" width="14.7109375" style="28" customWidth="1"/>
    <col min="11568" max="11574" width="11.42578125" style="28" customWidth="1"/>
    <col min="11575" max="11575" width="33.5703125" style="28" customWidth="1"/>
    <col min="11576" max="11809" width="11.42578125" style="28"/>
    <col min="11810" max="11810" width="15.7109375" style="28" customWidth="1"/>
    <col min="11811" max="11811" width="10.28515625" style="28" customWidth="1"/>
    <col min="11812" max="11812" width="16.42578125" style="28" customWidth="1"/>
    <col min="11813" max="11813" width="18.140625" style="28" customWidth="1"/>
    <col min="11814" max="11814" width="26.7109375" style="28" customWidth="1"/>
    <col min="11815" max="11816" width="11.42578125" style="28" customWidth="1"/>
    <col min="11817" max="11817" width="14.28515625" style="28" customWidth="1"/>
    <col min="11818" max="11818" width="25" style="28" customWidth="1"/>
    <col min="11819" max="11820" width="11.42578125" style="28" customWidth="1"/>
    <col min="11821" max="11821" width="19.7109375" style="28" customWidth="1"/>
    <col min="11822" max="11822" width="11.42578125" style="28" customWidth="1"/>
    <col min="11823" max="11823" width="14.7109375" style="28" customWidth="1"/>
    <col min="11824" max="11830" width="11.42578125" style="28" customWidth="1"/>
    <col min="11831" max="11831" width="33.5703125" style="28" customWidth="1"/>
    <col min="11832" max="12065" width="11.42578125" style="28"/>
    <col min="12066" max="12066" width="15.7109375" style="28" customWidth="1"/>
    <col min="12067" max="12067" width="10.28515625" style="28" customWidth="1"/>
    <col min="12068" max="12068" width="16.42578125" style="28" customWidth="1"/>
    <col min="12069" max="12069" width="18.140625" style="28" customWidth="1"/>
    <col min="12070" max="12070" width="26.7109375" style="28" customWidth="1"/>
    <col min="12071" max="12072" width="11.42578125" style="28" customWidth="1"/>
    <col min="12073" max="12073" width="14.28515625" style="28" customWidth="1"/>
    <col min="12074" max="12074" width="25" style="28" customWidth="1"/>
    <col min="12075" max="12076" width="11.42578125" style="28" customWidth="1"/>
    <col min="12077" max="12077" width="19.7109375" style="28" customWidth="1"/>
    <col min="12078" max="12078" width="11.42578125" style="28" customWidth="1"/>
    <col min="12079" max="12079" width="14.7109375" style="28" customWidth="1"/>
    <col min="12080" max="12086" width="11.42578125" style="28" customWidth="1"/>
    <col min="12087" max="12087" width="33.5703125" style="28" customWidth="1"/>
    <col min="12088" max="12321" width="11.42578125" style="28"/>
    <col min="12322" max="12322" width="15.7109375" style="28" customWidth="1"/>
    <col min="12323" max="12323" width="10.28515625" style="28" customWidth="1"/>
    <col min="12324" max="12324" width="16.42578125" style="28" customWidth="1"/>
    <col min="12325" max="12325" width="18.140625" style="28" customWidth="1"/>
    <col min="12326" max="12326" width="26.7109375" style="28" customWidth="1"/>
    <col min="12327" max="12328" width="11.42578125" style="28" customWidth="1"/>
    <col min="12329" max="12329" width="14.28515625" style="28" customWidth="1"/>
    <col min="12330" max="12330" width="25" style="28" customWidth="1"/>
    <col min="12331" max="12332" width="11.42578125" style="28" customWidth="1"/>
    <col min="12333" max="12333" width="19.7109375" style="28" customWidth="1"/>
    <col min="12334" max="12334" width="11.42578125" style="28" customWidth="1"/>
    <col min="12335" max="12335" width="14.7109375" style="28" customWidth="1"/>
    <col min="12336" max="12342" width="11.42578125" style="28" customWidth="1"/>
    <col min="12343" max="12343" width="33.5703125" style="28" customWidth="1"/>
    <col min="12344" max="12577" width="11.42578125" style="28"/>
    <col min="12578" max="12578" width="15.7109375" style="28" customWidth="1"/>
    <col min="12579" max="12579" width="10.28515625" style="28" customWidth="1"/>
    <col min="12580" max="12580" width="16.42578125" style="28" customWidth="1"/>
    <col min="12581" max="12581" width="18.140625" style="28" customWidth="1"/>
    <col min="12582" max="12582" width="26.7109375" style="28" customWidth="1"/>
    <col min="12583" max="12584" width="11.42578125" style="28" customWidth="1"/>
    <col min="12585" max="12585" width="14.28515625" style="28" customWidth="1"/>
    <col min="12586" max="12586" width="25" style="28" customWidth="1"/>
    <col min="12587" max="12588" width="11.42578125" style="28" customWidth="1"/>
    <col min="12589" max="12589" width="19.7109375" style="28" customWidth="1"/>
    <col min="12590" max="12590" width="11.42578125" style="28" customWidth="1"/>
    <col min="12591" max="12591" width="14.7109375" style="28" customWidth="1"/>
    <col min="12592" max="12598" width="11.42578125" style="28" customWidth="1"/>
    <col min="12599" max="12599" width="33.5703125" style="28" customWidth="1"/>
    <col min="12600" max="12833" width="11.42578125" style="28"/>
    <col min="12834" max="12834" width="15.7109375" style="28" customWidth="1"/>
    <col min="12835" max="12835" width="10.28515625" style="28" customWidth="1"/>
    <col min="12836" max="12836" width="16.42578125" style="28" customWidth="1"/>
    <col min="12837" max="12837" width="18.140625" style="28" customWidth="1"/>
    <col min="12838" max="12838" width="26.7109375" style="28" customWidth="1"/>
    <col min="12839" max="12840" width="11.42578125" style="28" customWidth="1"/>
    <col min="12841" max="12841" width="14.28515625" style="28" customWidth="1"/>
    <col min="12842" max="12842" width="25" style="28" customWidth="1"/>
    <col min="12843" max="12844" width="11.42578125" style="28" customWidth="1"/>
    <col min="12845" max="12845" width="19.7109375" style="28" customWidth="1"/>
    <col min="12846" max="12846" width="11.42578125" style="28" customWidth="1"/>
    <col min="12847" max="12847" width="14.7109375" style="28" customWidth="1"/>
    <col min="12848" max="12854" width="11.42578125" style="28" customWidth="1"/>
    <col min="12855" max="12855" width="33.5703125" style="28" customWidth="1"/>
    <col min="12856" max="13089" width="11.42578125" style="28"/>
    <col min="13090" max="13090" width="15.7109375" style="28" customWidth="1"/>
    <col min="13091" max="13091" width="10.28515625" style="28" customWidth="1"/>
    <col min="13092" max="13092" width="16.42578125" style="28" customWidth="1"/>
    <col min="13093" max="13093" width="18.140625" style="28" customWidth="1"/>
    <col min="13094" max="13094" width="26.7109375" style="28" customWidth="1"/>
    <col min="13095" max="13096" width="11.42578125" style="28" customWidth="1"/>
    <col min="13097" max="13097" width="14.28515625" style="28" customWidth="1"/>
    <col min="13098" max="13098" width="25" style="28" customWidth="1"/>
    <col min="13099" max="13100" width="11.42578125" style="28" customWidth="1"/>
    <col min="13101" max="13101" width="19.7109375" style="28" customWidth="1"/>
    <col min="13102" max="13102" width="11.42578125" style="28" customWidth="1"/>
    <col min="13103" max="13103" width="14.7109375" style="28" customWidth="1"/>
    <col min="13104" max="13110" width="11.42578125" style="28" customWidth="1"/>
    <col min="13111" max="13111" width="33.5703125" style="28" customWidth="1"/>
    <col min="13112" max="13345" width="11.42578125" style="28"/>
    <col min="13346" max="13346" width="15.7109375" style="28" customWidth="1"/>
    <col min="13347" max="13347" width="10.28515625" style="28" customWidth="1"/>
    <col min="13348" max="13348" width="16.42578125" style="28" customWidth="1"/>
    <col min="13349" max="13349" width="18.140625" style="28" customWidth="1"/>
    <col min="13350" max="13350" width="26.7109375" style="28" customWidth="1"/>
    <col min="13351" max="13352" width="11.42578125" style="28" customWidth="1"/>
    <col min="13353" max="13353" width="14.28515625" style="28" customWidth="1"/>
    <col min="13354" max="13354" width="25" style="28" customWidth="1"/>
    <col min="13355" max="13356" width="11.42578125" style="28" customWidth="1"/>
    <col min="13357" max="13357" width="19.7109375" style="28" customWidth="1"/>
    <col min="13358" max="13358" width="11.42578125" style="28" customWidth="1"/>
    <col min="13359" max="13359" width="14.7109375" style="28" customWidth="1"/>
    <col min="13360" max="13366" width="11.42578125" style="28" customWidth="1"/>
    <col min="13367" max="13367" width="33.5703125" style="28" customWidth="1"/>
    <col min="13368" max="13601" width="11.42578125" style="28"/>
    <col min="13602" max="13602" width="15.7109375" style="28" customWidth="1"/>
    <col min="13603" max="13603" width="10.28515625" style="28" customWidth="1"/>
    <col min="13604" max="13604" width="16.42578125" style="28" customWidth="1"/>
    <col min="13605" max="13605" width="18.140625" style="28" customWidth="1"/>
    <col min="13606" max="13606" width="26.7109375" style="28" customWidth="1"/>
    <col min="13607" max="13608" width="11.42578125" style="28" customWidth="1"/>
    <col min="13609" max="13609" width="14.28515625" style="28" customWidth="1"/>
    <col min="13610" max="13610" width="25" style="28" customWidth="1"/>
    <col min="13611" max="13612" width="11.42578125" style="28" customWidth="1"/>
    <col min="13613" max="13613" width="19.7109375" style="28" customWidth="1"/>
    <col min="13614" max="13614" width="11.42578125" style="28" customWidth="1"/>
    <col min="13615" max="13615" width="14.7109375" style="28" customWidth="1"/>
    <col min="13616" max="13622" width="11.42578125" style="28" customWidth="1"/>
    <col min="13623" max="13623" width="33.5703125" style="28" customWidth="1"/>
    <col min="13624" max="13857" width="11.42578125" style="28"/>
    <col min="13858" max="13858" width="15.7109375" style="28" customWidth="1"/>
    <col min="13859" max="13859" width="10.28515625" style="28" customWidth="1"/>
    <col min="13860" max="13860" width="16.42578125" style="28" customWidth="1"/>
    <col min="13861" max="13861" width="18.140625" style="28" customWidth="1"/>
    <col min="13862" max="13862" width="26.7109375" style="28" customWidth="1"/>
    <col min="13863" max="13864" width="11.42578125" style="28" customWidth="1"/>
    <col min="13865" max="13865" width="14.28515625" style="28" customWidth="1"/>
    <col min="13866" max="13866" width="25" style="28" customWidth="1"/>
    <col min="13867" max="13868" width="11.42578125" style="28" customWidth="1"/>
    <col min="13869" max="13869" width="19.7109375" style="28" customWidth="1"/>
    <col min="13870" max="13870" width="11.42578125" style="28" customWidth="1"/>
    <col min="13871" max="13871" width="14.7109375" style="28" customWidth="1"/>
    <col min="13872" max="13878" width="11.42578125" style="28" customWidth="1"/>
    <col min="13879" max="13879" width="33.5703125" style="28" customWidth="1"/>
    <col min="13880" max="14113" width="11.42578125" style="28"/>
    <col min="14114" max="14114" width="15.7109375" style="28" customWidth="1"/>
    <col min="14115" max="14115" width="10.28515625" style="28" customWidth="1"/>
    <col min="14116" max="14116" width="16.42578125" style="28" customWidth="1"/>
    <col min="14117" max="14117" width="18.140625" style="28" customWidth="1"/>
    <col min="14118" max="14118" width="26.7109375" style="28" customWidth="1"/>
    <col min="14119" max="14120" width="11.42578125" style="28" customWidth="1"/>
    <col min="14121" max="14121" width="14.28515625" style="28" customWidth="1"/>
    <col min="14122" max="14122" width="25" style="28" customWidth="1"/>
    <col min="14123" max="14124" width="11.42578125" style="28" customWidth="1"/>
    <col min="14125" max="14125" width="19.7109375" style="28" customWidth="1"/>
    <col min="14126" max="14126" width="11.42578125" style="28" customWidth="1"/>
    <col min="14127" max="14127" width="14.7109375" style="28" customWidth="1"/>
    <col min="14128" max="14134" width="11.42578125" style="28" customWidth="1"/>
    <col min="14135" max="14135" width="33.5703125" style="28" customWidth="1"/>
    <col min="14136" max="14369" width="11.42578125" style="28"/>
    <col min="14370" max="14370" width="15.7109375" style="28" customWidth="1"/>
    <col min="14371" max="14371" width="10.28515625" style="28" customWidth="1"/>
    <col min="14372" max="14372" width="16.42578125" style="28" customWidth="1"/>
    <col min="14373" max="14373" width="18.140625" style="28" customWidth="1"/>
    <col min="14374" max="14374" width="26.7109375" style="28" customWidth="1"/>
    <col min="14375" max="14376" width="11.42578125" style="28" customWidth="1"/>
    <col min="14377" max="14377" width="14.28515625" style="28" customWidth="1"/>
    <col min="14378" max="14378" width="25" style="28" customWidth="1"/>
    <col min="14379" max="14380" width="11.42578125" style="28" customWidth="1"/>
    <col min="14381" max="14381" width="19.7109375" style="28" customWidth="1"/>
    <col min="14382" max="14382" width="11.42578125" style="28" customWidth="1"/>
    <col min="14383" max="14383" width="14.7109375" style="28" customWidth="1"/>
    <col min="14384" max="14390" width="11.42578125" style="28" customWidth="1"/>
    <col min="14391" max="14391" width="33.5703125" style="28" customWidth="1"/>
    <col min="14392" max="14625" width="11.42578125" style="28"/>
    <col min="14626" max="14626" width="15.7109375" style="28" customWidth="1"/>
    <col min="14627" max="14627" width="10.28515625" style="28" customWidth="1"/>
    <col min="14628" max="14628" width="16.42578125" style="28" customWidth="1"/>
    <col min="14629" max="14629" width="18.140625" style="28" customWidth="1"/>
    <col min="14630" max="14630" width="26.7109375" style="28" customWidth="1"/>
    <col min="14631" max="14632" width="11.42578125" style="28" customWidth="1"/>
    <col min="14633" max="14633" width="14.28515625" style="28" customWidth="1"/>
    <col min="14634" max="14634" width="25" style="28" customWidth="1"/>
    <col min="14635" max="14636" width="11.42578125" style="28" customWidth="1"/>
    <col min="14637" max="14637" width="19.7109375" style="28" customWidth="1"/>
    <col min="14638" max="14638" width="11.42578125" style="28" customWidth="1"/>
    <col min="14639" max="14639" width="14.7109375" style="28" customWidth="1"/>
    <col min="14640" max="14646" width="11.42578125" style="28" customWidth="1"/>
    <col min="14647" max="14647" width="33.5703125" style="28" customWidth="1"/>
    <col min="14648" max="14881" width="11.42578125" style="28"/>
    <col min="14882" max="14882" width="15.7109375" style="28" customWidth="1"/>
    <col min="14883" max="14883" width="10.28515625" style="28" customWidth="1"/>
    <col min="14884" max="14884" width="16.42578125" style="28" customWidth="1"/>
    <col min="14885" max="14885" width="18.140625" style="28" customWidth="1"/>
    <col min="14886" max="14886" width="26.7109375" style="28" customWidth="1"/>
    <col min="14887" max="14888" width="11.42578125" style="28" customWidth="1"/>
    <col min="14889" max="14889" width="14.28515625" style="28" customWidth="1"/>
    <col min="14890" max="14890" width="25" style="28" customWidth="1"/>
    <col min="14891" max="14892" width="11.42578125" style="28" customWidth="1"/>
    <col min="14893" max="14893" width="19.7109375" style="28" customWidth="1"/>
    <col min="14894" max="14894" width="11.42578125" style="28" customWidth="1"/>
    <col min="14895" max="14895" width="14.7109375" style="28" customWidth="1"/>
    <col min="14896" max="14902" width="11.42578125" style="28" customWidth="1"/>
    <col min="14903" max="14903" width="33.5703125" style="28" customWidth="1"/>
    <col min="14904" max="15137" width="11.42578125" style="28"/>
    <col min="15138" max="15138" width="15.7109375" style="28" customWidth="1"/>
    <col min="15139" max="15139" width="10.28515625" style="28" customWidth="1"/>
    <col min="15140" max="15140" width="16.42578125" style="28" customWidth="1"/>
    <col min="15141" max="15141" width="18.140625" style="28" customWidth="1"/>
    <col min="15142" max="15142" width="26.7109375" style="28" customWidth="1"/>
    <col min="15143" max="15144" width="11.42578125" style="28" customWidth="1"/>
    <col min="15145" max="15145" width="14.28515625" style="28" customWidth="1"/>
    <col min="15146" max="15146" width="25" style="28" customWidth="1"/>
    <col min="15147" max="15148" width="11.42578125" style="28" customWidth="1"/>
    <col min="15149" max="15149" width="19.7109375" style="28" customWidth="1"/>
    <col min="15150" max="15150" width="11.42578125" style="28" customWidth="1"/>
    <col min="15151" max="15151" width="14.7109375" style="28" customWidth="1"/>
    <col min="15152" max="15158" width="11.42578125" style="28" customWidth="1"/>
    <col min="15159" max="15159" width="33.5703125" style="28" customWidth="1"/>
    <col min="15160" max="15393" width="11.42578125" style="28"/>
    <col min="15394" max="15394" width="15.7109375" style="28" customWidth="1"/>
    <col min="15395" max="15395" width="10.28515625" style="28" customWidth="1"/>
    <col min="15396" max="15396" width="16.42578125" style="28" customWidth="1"/>
    <col min="15397" max="15397" width="18.140625" style="28" customWidth="1"/>
    <col min="15398" max="15398" width="26.7109375" style="28" customWidth="1"/>
    <col min="15399" max="15400" width="11.42578125" style="28" customWidth="1"/>
    <col min="15401" max="15401" width="14.28515625" style="28" customWidth="1"/>
    <col min="15402" max="15402" width="25" style="28" customWidth="1"/>
    <col min="15403" max="15404" width="11.42578125" style="28" customWidth="1"/>
    <col min="15405" max="15405" width="19.7109375" style="28" customWidth="1"/>
    <col min="15406" max="15406" width="11.42578125" style="28" customWidth="1"/>
    <col min="15407" max="15407" width="14.7109375" style="28" customWidth="1"/>
    <col min="15408" max="15414" width="11.42578125" style="28" customWidth="1"/>
    <col min="15415" max="15415" width="33.5703125" style="28" customWidth="1"/>
    <col min="15416" max="15649" width="11.42578125" style="28"/>
    <col min="15650" max="15650" width="15.7109375" style="28" customWidth="1"/>
    <col min="15651" max="15651" width="10.28515625" style="28" customWidth="1"/>
    <col min="15652" max="15652" width="16.42578125" style="28" customWidth="1"/>
    <col min="15653" max="15653" width="18.140625" style="28" customWidth="1"/>
    <col min="15654" max="15654" width="26.7109375" style="28" customWidth="1"/>
    <col min="15655" max="15656" width="11.42578125" style="28" customWidth="1"/>
    <col min="15657" max="15657" width="14.28515625" style="28" customWidth="1"/>
    <col min="15658" max="15658" width="25" style="28" customWidth="1"/>
    <col min="15659" max="15660" width="11.42578125" style="28" customWidth="1"/>
    <col min="15661" max="15661" width="19.7109375" style="28" customWidth="1"/>
    <col min="15662" max="15662" width="11.42578125" style="28" customWidth="1"/>
    <col min="15663" max="15663" width="14.7109375" style="28" customWidth="1"/>
    <col min="15664" max="15670" width="11.42578125" style="28" customWidth="1"/>
    <col min="15671" max="15671" width="33.5703125" style="28" customWidth="1"/>
    <col min="15672" max="15905" width="11.42578125" style="28"/>
    <col min="15906" max="15906" width="15.7109375" style="28" customWidth="1"/>
    <col min="15907" max="15907" width="10.28515625" style="28" customWidth="1"/>
    <col min="15908" max="15908" width="16.42578125" style="28" customWidth="1"/>
    <col min="15909" max="15909" width="18.140625" style="28" customWidth="1"/>
    <col min="15910" max="15910" width="26.7109375" style="28" customWidth="1"/>
    <col min="15911" max="15912" width="11.42578125" style="28" customWidth="1"/>
    <col min="15913" max="15913" width="14.28515625" style="28" customWidth="1"/>
    <col min="15914" max="15914" width="25" style="28" customWidth="1"/>
    <col min="15915" max="15916" width="11.42578125" style="28" customWidth="1"/>
    <col min="15917" max="15917" width="19.7109375" style="28" customWidth="1"/>
    <col min="15918" max="15918" width="11.42578125" style="28" customWidth="1"/>
    <col min="15919" max="15919" width="14.7109375" style="28" customWidth="1"/>
    <col min="15920" max="15926" width="11.42578125" style="28" customWidth="1"/>
    <col min="15927" max="15927" width="33.5703125" style="28" customWidth="1"/>
    <col min="15928" max="16161" width="11.42578125" style="28"/>
    <col min="16162" max="16162" width="15.7109375" style="28" customWidth="1"/>
    <col min="16163" max="16163" width="10.28515625" style="28" customWidth="1"/>
    <col min="16164" max="16164" width="16.42578125" style="28" customWidth="1"/>
    <col min="16165" max="16165" width="18.140625" style="28" customWidth="1"/>
    <col min="16166" max="16166" width="26.7109375" style="28" customWidth="1"/>
    <col min="16167" max="16168" width="11.42578125" style="28" customWidth="1"/>
    <col min="16169" max="16169" width="14.28515625" style="28" customWidth="1"/>
    <col min="16170" max="16170" width="25" style="28" customWidth="1"/>
    <col min="16171" max="16172" width="11.42578125" style="28" customWidth="1"/>
    <col min="16173" max="16173" width="19.7109375" style="28" customWidth="1"/>
    <col min="16174" max="16174" width="11.42578125" style="28" customWidth="1"/>
    <col min="16175" max="16175" width="14.7109375" style="28" customWidth="1"/>
    <col min="16176" max="16182" width="11.42578125" style="28" customWidth="1"/>
    <col min="16183" max="16183" width="33.5703125" style="28" customWidth="1"/>
    <col min="16184" max="16384" width="11.42578125" style="28"/>
  </cols>
  <sheetData>
    <row r="1" spans="1:61" ht="13.5" thickBot="1" x14ac:dyDescent="0.25">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61" ht="29.25" customHeight="1" x14ac:dyDescent="0.2">
      <c r="A2" s="358" t="s">
        <v>305</v>
      </c>
      <c r="B2" s="359"/>
      <c r="C2" s="362" t="s">
        <v>304</v>
      </c>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245" t="s">
        <v>303</v>
      </c>
      <c r="BC2" s="245"/>
      <c r="BD2" s="246"/>
    </row>
    <row r="3" spans="1:61" ht="30.75" customHeight="1" x14ac:dyDescent="0.2">
      <c r="A3" s="360"/>
      <c r="B3" s="361"/>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247" t="s">
        <v>302</v>
      </c>
      <c r="BC3" s="247"/>
      <c r="BD3" s="248"/>
    </row>
    <row r="4" spans="1:61" ht="21" customHeight="1" x14ac:dyDescent="0.2">
      <c r="A4" s="360"/>
      <c r="B4" s="361"/>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247" t="s">
        <v>301</v>
      </c>
      <c r="BC4" s="247"/>
      <c r="BD4" s="248"/>
    </row>
    <row r="5" spans="1:61" ht="27.75" customHeight="1" thickBot="1" x14ac:dyDescent="0.25">
      <c r="A5" s="355" t="s">
        <v>300</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7"/>
    </row>
    <row r="6" spans="1:61" s="43" customFormat="1" ht="46.5" customHeight="1" thickBot="1" x14ac:dyDescent="0.25">
      <c r="A6" s="394" t="s">
        <v>299</v>
      </c>
      <c r="B6" s="343"/>
      <c r="C6" s="394" t="s">
        <v>298</v>
      </c>
      <c r="D6" s="401"/>
      <c r="E6" s="401"/>
      <c r="F6" s="401"/>
      <c r="G6" s="343"/>
      <c r="H6" s="423" t="s">
        <v>297</v>
      </c>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02" t="s">
        <v>296</v>
      </c>
      <c r="BA6" s="403"/>
      <c r="BB6" s="364" t="s">
        <v>295</v>
      </c>
      <c r="BC6" s="365"/>
      <c r="BD6" s="366"/>
    </row>
    <row r="7" spans="1:61" s="43" customFormat="1" ht="19.5" customHeight="1" thickBot="1" x14ac:dyDescent="0.25">
      <c r="A7" s="313" t="s">
        <v>294</v>
      </c>
      <c r="B7" s="310" t="s">
        <v>293</v>
      </c>
      <c r="C7" s="313" t="s">
        <v>292</v>
      </c>
      <c r="D7" s="316" t="s">
        <v>291</v>
      </c>
      <c r="E7" s="316" t="s">
        <v>290</v>
      </c>
      <c r="F7" s="319" t="s">
        <v>289</v>
      </c>
      <c r="G7" s="343" t="s">
        <v>288</v>
      </c>
      <c r="H7" s="367" t="s">
        <v>287</v>
      </c>
      <c r="I7" s="368"/>
      <c r="J7" s="368"/>
      <c r="K7" s="427" t="s">
        <v>286</v>
      </c>
      <c r="L7" s="427"/>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428"/>
      <c r="AR7" s="63"/>
      <c r="AS7" s="425" t="s">
        <v>285</v>
      </c>
      <c r="AT7" s="368"/>
      <c r="AU7" s="368"/>
      <c r="AV7" s="368"/>
      <c r="AW7" s="368"/>
      <c r="AX7" s="368"/>
      <c r="AY7" s="426"/>
      <c r="AZ7" s="324" t="s">
        <v>284</v>
      </c>
      <c r="BA7" s="326" t="s">
        <v>283</v>
      </c>
      <c r="BB7" s="328" t="s">
        <v>282</v>
      </c>
      <c r="BC7" s="275" t="s">
        <v>281</v>
      </c>
      <c r="BD7" s="277" t="s">
        <v>280</v>
      </c>
      <c r="BE7" s="62"/>
      <c r="BF7" s="62"/>
      <c r="BG7" s="62"/>
      <c r="BH7" s="62"/>
      <c r="BI7" s="62"/>
    </row>
    <row r="8" spans="1:61" s="43" customFormat="1" ht="26.25" customHeight="1" x14ac:dyDescent="0.2">
      <c r="A8" s="314"/>
      <c r="B8" s="311"/>
      <c r="C8" s="314"/>
      <c r="D8" s="317"/>
      <c r="E8" s="317"/>
      <c r="F8" s="320"/>
      <c r="G8" s="320"/>
      <c r="H8" s="350" t="s">
        <v>279</v>
      </c>
      <c r="I8" s="350"/>
      <c r="J8" s="350"/>
      <c r="K8" s="387" t="s">
        <v>278</v>
      </c>
      <c r="L8" s="388"/>
      <c r="M8" s="412" t="s">
        <v>277</v>
      </c>
      <c r="N8" s="412"/>
      <c r="O8" s="412"/>
      <c r="P8" s="412"/>
      <c r="Q8" s="412"/>
      <c r="R8" s="412"/>
      <c r="S8" s="412"/>
      <c r="T8" s="412"/>
      <c r="U8" s="412"/>
      <c r="V8" s="412"/>
      <c r="W8" s="412"/>
      <c r="X8" s="412"/>
      <c r="Y8" s="412"/>
      <c r="Z8" s="412"/>
      <c r="AA8" s="412"/>
      <c r="AB8" s="412"/>
      <c r="AC8" s="411" t="s">
        <v>276</v>
      </c>
      <c r="AD8" s="413"/>
      <c r="AE8" s="375"/>
      <c r="AF8" s="411" t="s">
        <v>275</v>
      </c>
      <c r="AG8" s="412"/>
      <c r="AH8" s="413"/>
      <c r="AI8" s="429" t="s">
        <v>274</v>
      </c>
      <c r="AJ8" s="430"/>
      <c r="AK8" s="429" t="s">
        <v>273</v>
      </c>
      <c r="AL8" s="430" t="s">
        <v>272</v>
      </c>
      <c r="AM8" s="61"/>
      <c r="AN8" s="378" t="s">
        <v>271</v>
      </c>
      <c r="AO8" s="379"/>
      <c r="AP8" s="455" t="s">
        <v>263</v>
      </c>
      <c r="AQ8" s="458" t="s">
        <v>262</v>
      </c>
      <c r="AR8" s="60" t="s">
        <v>270</v>
      </c>
      <c r="AS8" s="313" t="s">
        <v>269</v>
      </c>
      <c r="AT8" s="349" t="s">
        <v>268</v>
      </c>
      <c r="AU8" s="349" t="s">
        <v>267</v>
      </c>
      <c r="AV8" s="349" t="s">
        <v>266</v>
      </c>
      <c r="AW8" s="395" t="s">
        <v>265</v>
      </c>
      <c r="AX8" s="396" t="s">
        <v>264</v>
      </c>
      <c r="AY8" s="388"/>
      <c r="AZ8" s="325"/>
      <c r="BA8" s="327"/>
      <c r="BB8" s="329"/>
      <c r="BC8" s="276"/>
      <c r="BD8" s="278"/>
    </row>
    <row r="9" spans="1:61" s="43" customFormat="1" ht="52.5" customHeight="1" thickBot="1" x14ac:dyDescent="0.25">
      <c r="A9" s="314"/>
      <c r="B9" s="311"/>
      <c r="C9" s="314"/>
      <c r="D9" s="317"/>
      <c r="E9" s="317"/>
      <c r="F9" s="320"/>
      <c r="G9" s="344"/>
      <c r="H9" s="373" t="s">
        <v>263</v>
      </c>
      <c r="I9" s="404" t="s">
        <v>262</v>
      </c>
      <c r="J9" s="59" t="s">
        <v>261</v>
      </c>
      <c r="K9" s="389"/>
      <c r="L9" s="390"/>
      <c r="M9" s="433"/>
      <c r="N9" s="433"/>
      <c r="O9" s="433"/>
      <c r="P9" s="433"/>
      <c r="Q9" s="433"/>
      <c r="R9" s="433"/>
      <c r="S9" s="433"/>
      <c r="T9" s="433"/>
      <c r="U9" s="433"/>
      <c r="V9" s="433"/>
      <c r="W9" s="433"/>
      <c r="X9" s="433"/>
      <c r="Y9" s="433"/>
      <c r="Z9" s="433"/>
      <c r="AA9" s="433"/>
      <c r="AB9" s="433"/>
      <c r="AC9" s="414"/>
      <c r="AD9" s="416"/>
      <c r="AE9" s="376"/>
      <c r="AF9" s="414"/>
      <c r="AG9" s="415"/>
      <c r="AH9" s="416"/>
      <c r="AI9" s="431"/>
      <c r="AJ9" s="409"/>
      <c r="AK9" s="431"/>
      <c r="AL9" s="409"/>
      <c r="AM9" s="414"/>
      <c r="AN9" s="380"/>
      <c r="AO9" s="381"/>
      <c r="AP9" s="456"/>
      <c r="AQ9" s="459"/>
      <c r="AR9" s="58" t="s">
        <v>261</v>
      </c>
      <c r="AS9" s="314"/>
      <c r="AT9" s="350"/>
      <c r="AU9" s="350"/>
      <c r="AV9" s="350"/>
      <c r="AW9" s="371"/>
      <c r="AX9" s="391"/>
      <c r="AY9" s="390"/>
      <c r="AZ9" s="325"/>
      <c r="BA9" s="327"/>
      <c r="BB9" s="329"/>
      <c r="BC9" s="276"/>
      <c r="BD9" s="278"/>
    </row>
    <row r="10" spans="1:61" s="43" customFormat="1" ht="25.5" customHeight="1" thickBot="1" x14ac:dyDescent="0.25">
      <c r="A10" s="314"/>
      <c r="B10" s="311"/>
      <c r="C10" s="314"/>
      <c r="D10" s="317"/>
      <c r="E10" s="317"/>
      <c r="F10" s="320"/>
      <c r="G10" s="344"/>
      <c r="H10" s="373"/>
      <c r="I10" s="404"/>
      <c r="J10" s="57" t="s">
        <v>250</v>
      </c>
      <c r="K10" s="391"/>
      <c r="L10" s="390"/>
      <c r="M10" s="446" t="s">
        <v>260</v>
      </c>
      <c r="N10" s="447"/>
      <c r="O10" s="448"/>
      <c r="P10" s="56">
        <f>IF(O10="Adecuado",15,0)</f>
        <v>0</v>
      </c>
      <c r="Q10" s="55" t="s">
        <v>259</v>
      </c>
      <c r="R10" s="397" t="s">
        <v>246</v>
      </c>
      <c r="S10" s="55" t="s">
        <v>258</v>
      </c>
      <c r="T10" s="397" t="s">
        <v>246</v>
      </c>
      <c r="U10" s="55" t="s">
        <v>257</v>
      </c>
      <c r="V10" s="397" t="s">
        <v>246</v>
      </c>
      <c r="W10" s="55" t="s">
        <v>256</v>
      </c>
      <c r="X10" s="56">
        <f>IF(W10="Se investigan y resuelven oportunamente",15,0)</f>
        <v>0</v>
      </c>
      <c r="Y10" s="55" t="s">
        <v>255</v>
      </c>
      <c r="Z10" s="337"/>
      <c r="AA10" s="449" t="s">
        <v>254</v>
      </c>
      <c r="AB10" s="450"/>
      <c r="AC10" s="406" t="s">
        <v>253</v>
      </c>
      <c r="AD10" s="407"/>
      <c r="AE10" s="376"/>
      <c r="AF10" s="414"/>
      <c r="AG10" s="415"/>
      <c r="AH10" s="416"/>
      <c r="AI10" s="431"/>
      <c r="AJ10" s="409"/>
      <c r="AK10" s="431"/>
      <c r="AL10" s="409"/>
      <c r="AM10" s="414"/>
      <c r="AN10" s="398" t="s">
        <v>252</v>
      </c>
      <c r="AO10" s="451" t="s">
        <v>251</v>
      </c>
      <c r="AP10" s="456"/>
      <c r="AQ10" s="459"/>
      <c r="AR10" s="54" t="s">
        <v>250</v>
      </c>
      <c r="AS10" s="314"/>
      <c r="AT10" s="350"/>
      <c r="AU10" s="350"/>
      <c r="AV10" s="350"/>
      <c r="AW10" s="371"/>
      <c r="AX10" s="391"/>
      <c r="AY10" s="390"/>
      <c r="AZ10" s="325"/>
      <c r="BA10" s="327"/>
      <c r="BB10" s="329"/>
      <c r="BC10" s="276"/>
      <c r="BD10" s="278"/>
    </row>
    <row r="11" spans="1:61" s="43" customFormat="1" ht="18.75" customHeight="1" x14ac:dyDescent="0.2">
      <c r="A11" s="314"/>
      <c r="B11" s="311"/>
      <c r="C11" s="314"/>
      <c r="D11" s="317"/>
      <c r="E11" s="317"/>
      <c r="F11" s="320"/>
      <c r="G11" s="344"/>
      <c r="H11" s="373"/>
      <c r="I11" s="404"/>
      <c r="J11" s="53" t="s">
        <v>249</v>
      </c>
      <c r="K11" s="391"/>
      <c r="L11" s="390"/>
      <c r="M11" s="441" t="s">
        <v>248</v>
      </c>
      <c r="N11" s="445" t="s">
        <v>246</v>
      </c>
      <c r="O11" s="443" t="s">
        <v>247</v>
      </c>
      <c r="P11" s="334" t="s">
        <v>246</v>
      </c>
      <c r="Q11" s="384" t="s">
        <v>245</v>
      </c>
      <c r="R11" s="335"/>
      <c r="S11" s="384" t="s">
        <v>244</v>
      </c>
      <c r="T11" s="335"/>
      <c r="U11" s="384" t="s">
        <v>243</v>
      </c>
      <c r="V11" s="335"/>
      <c r="W11" s="384" t="s">
        <v>242</v>
      </c>
      <c r="X11" s="334">
        <f>IF(W13="Se investigan y resuelven oportunamente",15,0)</f>
        <v>0</v>
      </c>
      <c r="Y11" s="384" t="s">
        <v>241</v>
      </c>
      <c r="Z11" s="338"/>
      <c r="AA11" s="438" t="s">
        <v>240</v>
      </c>
      <c r="AB11" s="352" t="s">
        <v>239</v>
      </c>
      <c r="AC11" s="382" t="s">
        <v>238</v>
      </c>
      <c r="AD11" s="408" t="s">
        <v>237</v>
      </c>
      <c r="AE11" s="376"/>
      <c r="AF11" s="454" t="s">
        <v>236</v>
      </c>
      <c r="AG11" s="50"/>
      <c r="AH11" s="340" t="s">
        <v>235</v>
      </c>
      <c r="AI11" s="431"/>
      <c r="AJ11" s="409"/>
      <c r="AK11" s="431"/>
      <c r="AL11" s="409"/>
      <c r="AM11" s="414"/>
      <c r="AN11" s="399"/>
      <c r="AO11" s="452"/>
      <c r="AP11" s="456"/>
      <c r="AQ11" s="459"/>
      <c r="AR11" s="52" t="s">
        <v>234</v>
      </c>
      <c r="AS11" s="314"/>
      <c r="AT11" s="350"/>
      <c r="AU11" s="350"/>
      <c r="AV11" s="350"/>
      <c r="AW11" s="371"/>
      <c r="AX11" s="392"/>
      <c r="AY11" s="393"/>
      <c r="AZ11" s="325"/>
      <c r="BA11" s="327"/>
      <c r="BB11" s="329"/>
      <c r="BC11" s="276"/>
      <c r="BD11" s="278"/>
    </row>
    <row r="12" spans="1:61" s="43" customFormat="1" ht="21.75" customHeight="1" x14ac:dyDescent="0.2">
      <c r="A12" s="314"/>
      <c r="B12" s="311"/>
      <c r="C12" s="314"/>
      <c r="D12" s="317"/>
      <c r="E12" s="317"/>
      <c r="F12" s="320"/>
      <c r="G12" s="344"/>
      <c r="H12" s="373"/>
      <c r="I12" s="404"/>
      <c r="J12" s="51" t="s">
        <v>233</v>
      </c>
      <c r="K12" s="392"/>
      <c r="L12" s="393"/>
      <c r="M12" s="441"/>
      <c r="N12" s="317"/>
      <c r="O12" s="443"/>
      <c r="P12" s="335"/>
      <c r="Q12" s="384"/>
      <c r="R12" s="335"/>
      <c r="S12" s="384"/>
      <c r="T12" s="335"/>
      <c r="U12" s="384"/>
      <c r="V12" s="335"/>
      <c r="W12" s="384"/>
      <c r="X12" s="335"/>
      <c r="Y12" s="384"/>
      <c r="Z12" s="338"/>
      <c r="AA12" s="439"/>
      <c r="AB12" s="353"/>
      <c r="AC12" s="382"/>
      <c r="AD12" s="409"/>
      <c r="AE12" s="376"/>
      <c r="AF12" s="414"/>
      <c r="AG12" s="50"/>
      <c r="AH12" s="341"/>
      <c r="AI12" s="431"/>
      <c r="AJ12" s="409"/>
      <c r="AK12" s="431"/>
      <c r="AL12" s="409"/>
      <c r="AM12" s="414"/>
      <c r="AN12" s="399"/>
      <c r="AO12" s="452"/>
      <c r="AP12" s="456"/>
      <c r="AQ12" s="459"/>
      <c r="AR12" s="49" t="s">
        <v>233</v>
      </c>
      <c r="AS12" s="314"/>
      <c r="AT12" s="350"/>
      <c r="AU12" s="350"/>
      <c r="AV12" s="350"/>
      <c r="AW12" s="371"/>
      <c r="AX12" s="369" t="s">
        <v>232</v>
      </c>
      <c r="AY12" s="371" t="s">
        <v>231</v>
      </c>
      <c r="AZ12" s="325"/>
      <c r="BA12" s="327"/>
      <c r="BB12" s="329"/>
      <c r="BC12" s="276"/>
      <c r="BD12" s="278"/>
    </row>
    <row r="13" spans="1:61" s="43" customFormat="1" ht="33.75" customHeight="1" thickBot="1" x14ac:dyDescent="0.25">
      <c r="A13" s="315"/>
      <c r="B13" s="312"/>
      <c r="C13" s="315"/>
      <c r="D13" s="318"/>
      <c r="E13" s="318"/>
      <c r="F13" s="321"/>
      <c r="G13" s="345"/>
      <c r="H13" s="374"/>
      <c r="I13" s="405"/>
      <c r="J13" s="48" t="s">
        <v>228</v>
      </c>
      <c r="K13" s="47" t="s">
        <v>230</v>
      </c>
      <c r="L13" s="46" t="s">
        <v>229</v>
      </c>
      <c r="M13" s="442"/>
      <c r="N13" s="318"/>
      <c r="O13" s="444"/>
      <c r="P13" s="336"/>
      <c r="Q13" s="385"/>
      <c r="R13" s="336"/>
      <c r="S13" s="385"/>
      <c r="T13" s="336"/>
      <c r="U13" s="385"/>
      <c r="V13" s="336"/>
      <c r="W13" s="385"/>
      <c r="X13" s="336"/>
      <c r="Y13" s="385"/>
      <c r="Z13" s="339"/>
      <c r="AA13" s="440"/>
      <c r="AB13" s="354"/>
      <c r="AC13" s="383"/>
      <c r="AD13" s="410"/>
      <c r="AE13" s="377"/>
      <c r="AF13" s="437"/>
      <c r="AG13" s="45"/>
      <c r="AH13" s="342"/>
      <c r="AI13" s="432"/>
      <c r="AJ13" s="410"/>
      <c r="AK13" s="432"/>
      <c r="AL13" s="410"/>
      <c r="AM13" s="437"/>
      <c r="AN13" s="400"/>
      <c r="AO13" s="453"/>
      <c r="AP13" s="457"/>
      <c r="AQ13" s="460"/>
      <c r="AR13" s="44" t="s">
        <v>228</v>
      </c>
      <c r="AS13" s="315"/>
      <c r="AT13" s="351"/>
      <c r="AU13" s="351"/>
      <c r="AV13" s="351"/>
      <c r="AW13" s="372"/>
      <c r="AX13" s="370"/>
      <c r="AY13" s="372"/>
      <c r="AZ13" s="325"/>
      <c r="BA13" s="327"/>
      <c r="BB13" s="329"/>
      <c r="BC13" s="276"/>
      <c r="BD13" s="278"/>
    </row>
    <row r="14" spans="1:61" s="143" customFormat="1" ht="322.5" customHeight="1" thickBot="1" x14ac:dyDescent="0.25">
      <c r="A14" s="121"/>
      <c r="B14" s="122" t="s">
        <v>173</v>
      </c>
      <c r="C14" s="121" t="s">
        <v>219</v>
      </c>
      <c r="D14" s="123" t="s">
        <v>227</v>
      </c>
      <c r="E14" s="123" t="s">
        <v>183</v>
      </c>
      <c r="F14" s="124" t="s">
        <v>226</v>
      </c>
      <c r="G14" s="122" t="s">
        <v>225</v>
      </c>
      <c r="H14" s="125">
        <v>1</v>
      </c>
      <c r="I14" s="123">
        <v>5</v>
      </c>
      <c r="J14" s="126" t="str">
        <f>IF(E14="8. Corrupción",IF(OR(AND(H14=1,I14=5),AND(H14=2,I14=5),AND(H14=3,I14=4),(H14+I14&gt;=8)),"Extrema",IF(OR(AND(H14=1,I14=4),AND(H14=2,I14=4),AND(H14=4,I14=3),AND(H14=3,I14=3)),"Alta",IF(OR(AND(H14=1,I14=3),AND(H14=2,I14=3)),"Moderada","No aplica para Corrupción"))),IF(H14+I14=0,"",IF(OR(AND(H14=3,I14=4),(AND(H14=2,I14=5)),(AND(H14=1,I14=5))),"Extrema",IF(OR(AND(H14=3,I14=1),(AND(H14=2,I14=2))),"Baja",IF(OR(AND(H14=4,I14=1),AND(H14=3,I14=2),AND(H14=2,I14=3),AND(H14=1,I14=3)),"Moderada",IF(H14+I14&gt;=8,"Extrema",IF(H14+I14&lt;4,"Baja",IF(H14+I14&gt;=6,"Alta","Alta"))))))))</f>
        <v>Extrema</v>
      </c>
      <c r="K14" s="127" t="s">
        <v>170</v>
      </c>
      <c r="L14" s="128" t="s">
        <v>224</v>
      </c>
      <c r="M14" s="42" t="s">
        <v>168</v>
      </c>
      <c r="N14" s="41">
        <f t="shared" ref="N14:N34" si="0">IF(M14="Asignado",15,0)</f>
        <v>15</v>
      </c>
      <c r="O14" s="100" t="s">
        <v>167</v>
      </c>
      <c r="P14" s="41">
        <f t="shared" ref="P14:P34" si="1">IF(O14="Adecuado",15,0)</f>
        <v>15</v>
      </c>
      <c r="Q14" s="100" t="s">
        <v>166</v>
      </c>
      <c r="R14" s="41">
        <f t="shared" ref="R14:R34" si="2">IF(Q14="Oportuna",15,0)</f>
        <v>15</v>
      </c>
      <c r="S14" s="100" t="s">
        <v>165</v>
      </c>
      <c r="T14" s="41">
        <f t="shared" ref="T14:T34" si="3">IF(S14="Prevenir",15,IF(S14="Detectar",10,0))</f>
        <v>15</v>
      </c>
      <c r="U14" s="100" t="s">
        <v>164</v>
      </c>
      <c r="V14" s="41">
        <f t="shared" ref="V14:V34" si="4">IF(U14="Confiable",15,0)</f>
        <v>15</v>
      </c>
      <c r="W14" s="100" t="s">
        <v>163</v>
      </c>
      <c r="X14" s="41">
        <f t="shared" ref="X14:X34" si="5">IF(W14="Se investigan y resuelven oportunamente",15,0)</f>
        <v>15</v>
      </c>
      <c r="Y14" s="100" t="s">
        <v>162</v>
      </c>
      <c r="Z14" s="41">
        <f t="shared" ref="Z14:Z34" si="6">IF(Y14="Completa",10,IF(Y14="incompleta",5,0))</f>
        <v>10</v>
      </c>
      <c r="AA14" s="40">
        <f t="shared" ref="AA14:AA34" si="7">N14+P14+R14+T14+V14+X14+Z14</f>
        <v>100</v>
      </c>
      <c r="AB14" s="39" t="str">
        <f t="shared" ref="AB14:AB34" si="8">IF(AA14&gt;=96,"Fuerte",IF(AA14&gt;=86,"Moderado",IF(AA14&gt;=0,"Débil","")))</f>
        <v>Fuerte</v>
      </c>
      <c r="AC14" s="75" t="s">
        <v>169</v>
      </c>
      <c r="AD14" s="39" t="str">
        <f t="shared" ref="AD14:AD34" si="9">IF(AC14="Siempre se ejecuta","Fuerte",IF(AC14="Algunas veces","Moderado",IF(AC14="no se ejecuta","Débil","")))</f>
        <v>Fuerte</v>
      </c>
      <c r="AE14" s="39" t="str">
        <f t="shared" ref="AE14:AE34" si="10">AB14&amp;AD14</f>
        <v>FuerteFuerte</v>
      </c>
      <c r="AF14" s="39" t="str">
        <f>IFERROR(VLOOKUP(AE14,[1]PARAMETROS!$BH$2:$BJ$10,3,FALSE),"")</f>
        <v>Fuerte</v>
      </c>
      <c r="AG14" s="39">
        <f t="shared" ref="AG14:AG34" si="11">IF(AF14="fuerte",100,IF(AF14="Moderado",50,IF(AF14="débil",0,"")))</f>
        <v>100</v>
      </c>
      <c r="AH14" s="39" t="str">
        <f>IFERROR(VLOOKUP(AE14,[1]PARAMETROS!$BH$2:$BJ$10,2,FALSE),"")</f>
        <v>No</v>
      </c>
      <c r="AI14" s="129">
        <f>IFERROR(AVERAGE(AG14:AG14),0)</f>
        <v>100</v>
      </c>
      <c r="AJ14" s="39" t="str">
        <f>IF(AI14&gt;=100,"Fuerte",IF(AI14&gt;=50,"Moderado",IF(AI14&gt;=0,"Débil","")))</f>
        <v>Fuerte</v>
      </c>
      <c r="AK14" s="75" t="s">
        <v>172</v>
      </c>
      <c r="AL14" s="75" t="s">
        <v>194</v>
      </c>
      <c r="AM14" s="38" t="str">
        <f>+AJ14&amp;AK14&amp;AL14</f>
        <v>FuerteDirectamenteNo disminuye</v>
      </c>
      <c r="AN14" s="130">
        <f>IFERROR(VLOOKUP(AM14,[1]PARAMETROS!$BD$1:$BG$9,2,FALSE),0)</f>
        <v>2</v>
      </c>
      <c r="AO14" s="131">
        <f>IF(E14&lt;&gt;"8. Corrupción",IFERROR(VLOOKUP(AM14,[1]PARAMETROS!$BD$1:$BG$9,3,FALSE),0),0)</f>
        <v>0</v>
      </c>
      <c r="AP14" s="132">
        <f>IF(H14 ="",0,IF(H14-AN14&lt;=0,1,H14-AN14))</f>
        <v>1</v>
      </c>
      <c r="AQ14" s="133">
        <f>IF(E14&lt;&gt;"8. Corrupción",IF(I14="",0,IF(I14-AO14=0,1,I14-AO14)),I14)</f>
        <v>5</v>
      </c>
      <c r="AR14" s="134" t="str">
        <f>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Extrema</v>
      </c>
      <c r="AS14" s="121" t="s">
        <v>203</v>
      </c>
      <c r="AT14" s="135" t="s">
        <v>223</v>
      </c>
      <c r="AU14" s="136" t="s">
        <v>222</v>
      </c>
      <c r="AV14" s="123" t="s">
        <v>221</v>
      </c>
      <c r="AW14" s="123" t="s">
        <v>220</v>
      </c>
      <c r="AX14" s="137">
        <v>43467</v>
      </c>
      <c r="AY14" s="138">
        <v>43830</v>
      </c>
      <c r="AZ14" s="139" t="s">
        <v>413</v>
      </c>
      <c r="BA14" s="140">
        <f>0.888888888888889%*100</f>
        <v>0.88888888888888884</v>
      </c>
      <c r="BB14" s="139" t="s">
        <v>398</v>
      </c>
      <c r="BC14" s="141" t="s">
        <v>320</v>
      </c>
      <c r="BD14" s="142"/>
    </row>
    <row r="15" spans="1:61" s="143" customFormat="1" ht="111.75" customHeight="1" thickBot="1" x14ac:dyDescent="0.25">
      <c r="A15" s="249"/>
      <c r="B15" s="263" t="s">
        <v>186</v>
      </c>
      <c r="C15" s="249" t="s">
        <v>218</v>
      </c>
      <c r="D15" s="252" t="s">
        <v>217</v>
      </c>
      <c r="E15" s="252" t="s">
        <v>183</v>
      </c>
      <c r="F15" s="252" t="s">
        <v>216</v>
      </c>
      <c r="G15" s="263" t="s">
        <v>215</v>
      </c>
      <c r="H15" s="249">
        <v>3</v>
      </c>
      <c r="I15" s="252">
        <v>4</v>
      </c>
      <c r="J15" s="269" t="str">
        <f>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Extrema</v>
      </c>
      <c r="K15" s="249" t="s">
        <v>214</v>
      </c>
      <c r="L15" s="263" t="s">
        <v>213</v>
      </c>
      <c r="M15" s="42" t="s">
        <v>168</v>
      </c>
      <c r="N15" s="41">
        <f t="shared" si="0"/>
        <v>15</v>
      </c>
      <c r="O15" s="100" t="s">
        <v>167</v>
      </c>
      <c r="P15" s="41">
        <f t="shared" si="1"/>
        <v>15</v>
      </c>
      <c r="Q15" s="100" t="s">
        <v>166</v>
      </c>
      <c r="R15" s="41">
        <f t="shared" si="2"/>
        <v>15</v>
      </c>
      <c r="S15" s="100" t="s">
        <v>165</v>
      </c>
      <c r="T15" s="41">
        <f t="shared" si="3"/>
        <v>15</v>
      </c>
      <c r="U15" s="100" t="s">
        <v>164</v>
      </c>
      <c r="V15" s="41">
        <f t="shared" si="4"/>
        <v>15</v>
      </c>
      <c r="W15" s="100" t="s">
        <v>163</v>
      </c>
      <c r="X15" s="41">
        <f t="shared" si="5"/>
        <v>15</v>
      </c>
      <c r="Y15" s="100" t="s">
        <v>162</v>
      </c>
      <c r="Z15" s="41">
        <f t="shared" si="6"/>
        <v>10</v>
      </c>
      <c r="AA15" s="40">
        <f t="shared" si="7"/>
        <v>100</v>
      </c>
      <c r="AB15" s="39" t="str">
        <f t="shared" si="8"/>
        <v>Fuerte</v>
      </c>
      <c r="AC15" s="75" t="s">
        <v>169</v>
      </c>
      <c r="AD15" s="39" t="str">
        <f t="shared" si="9"/>
        <v>Fuerte</v>
      </c>
      <c r="AE15" s="39" t="str">
        <f t="shared" si="10"/>
        <v>FuerteFuerte</v>
      </c>
      <c r="AF15" s="39" t="str">
        <f>IFERROR(VLOOKUP(AE15,[1]PARAMETROS!$BH$2:$BJ$10,3,FALSE),"")</f>
        <v>Fuerte</v>
      </c>
      <c r="AG15" s="39">
        <f t="shared" si="11"/>
        <v>100</v>
      </c>
      <c r="AH15" s="39" t="str">
        <f>IFERROR(VLOOKUP(AE15,[1]PARAMETROS!$BH$2:$BJ$10,2,FALSE),"")</f>
        <v>No</v>
      </c>
      <c r="AI15" s="129">
        <f>IFERROR(AVERAGE(AG15:AG15),0)</f>
        <v>100</v>
      </c>
      <c r="AJ15" s="39" t="str">
        <f>IF(AI15&gt;=100,"Fuerte",IF(AI15&gt;=50,"Moderado",IF(AI15&gt;=0,"Débil","")))</f>
        <v>Fuerte</v>
      </c>
      <c r="AK15" s="75" t="s">
        <v>172</v>
      </c>
      <c r="AL15" s="75" t="s">
        <v>194</v>
      </c>
      <c r="AM15" s="38" t="str">
        <f>+AJ15&amp;AK15&amp;AL15</f>
        <v>FuerteDirectamenteNo disminuye</v>
      </c>
      <c r="AN15" s="130">
        <f>IFERROR(VLOOKUP(AM15,[1]PARAMETROS!$BD$1:$BG$9,2,FALSE),0)</f>
        <v>2</v>
      </c>
      <c r="AO15" s="131">
        <f>IF(E15&lt;&gt;"8. Corrupción",IFERROR(VLOOKUP(AM15,[1]PARAMETROS!$BD$1:$BG$9,3,FALSE),0),0)</f>
        <v>0</v>
      </c>
      <c r="AP15" s="266">
        <f>IF(H15 ="",0,IF(H15-AN15&lt;=0,1,H15-AN15))</f>
        <v>1</v>
      </c>
      <c r="AQ15" s="269">
        <f>IF(E15&lt;&gt;"8. Corrupción",IF(I15="",0,IF(I15-AO15=0,1,I15-AO15)),I15)</f>
        <v>4</v>
      </c>
      <c r="AR15" s="272" t="str">
        <f>IF(E15="8. Corrupción",IF(OR(AND(AP15=1,AQ15=5),AND(AP15=2,AQ15=5),AND(AP15=3,AQ15=4),(AP15+AQ15&gt;=8)),"Extrema",IF(OR(AND(AP15=1,AQ15=4),AND(AP15=2,AQ15=4),AND(AP15=4,AQ15=3),AND(AP15=3,AQ15=3)),"Alta",IF(OR(AND(AP15=1,AQ15=3),AND(AP15=2,AQ15=3)),"Moderada","No aplica para Corrupción"))),IF(AP15+AQ15=0,"",IF(OR(AND(AP15=3,AQ15=4),(AND(AP15=2,AQ15=5)),(AND(AP15=1,AQ15=5))),"Extrema",IF(OR(AND(AP15=3,AQ15=1),(AND(AP15=2,AQ15=2))),"Baja",IF(OR(AND(AP15=4,AQ15=1),AND(AP15=3,AQ15=2),AND(AP15=2,AQ15=3),AND(AP15=1,AQ15=3)),"Moderada",IF(AP15+AQ15&gt;=8,"Extrema",IF(AP15+AQ15&lt;4,"Baja",IF(AP15+AQ15&gt;=6,"Alta","Alta"))))))))</f>
        <v>Alta</v>
      </c>
      <c r="AS15" s="249" t="s">
        <v>203</v>
      </c>
      <c r="AT15" s="252" t="s">
        <v>212</v>
      </c>
      <c r="AU15" s="252" t="s">
        <v>211</v>
      </c>
      <c r="AV15" s="252" t="s">
        <v>210</v>
      </c>
      <c r="AW15" s="252" t="s">
        <v>209</v>
      </c>
      <c r="AX15" s="255">
        <v>43467</v>
      </c>
      <c r="AY15" s="258">
        <v>43830</v>
      </c>
      <c r="AZ15" s="97" t="s">
        <v>399</v>
      </c>
      <c r="BA15" s="221" t="s">
        <v>401</v>
      </c>
      <c r="BB15" s="120" t="s">
        <v>343</v>
      </c>
      <c r="BC15" s="222" t="s">
        <v>320</v>
      </c>
      <c r="BD15" s="222"/>
    </row>
    <row r="16" spans="1:61" s="143" customFormat="1" ht="408.75" thickBot="1" x14ac:dyDescent="0.25">
      <c r="A16" s="250"/>
      <c r="B16" s="346"/>
      <c r="C16" s="250"/>
      <c r="D16" s="253"/>
      <c r="E16" s="253"/>
      <c r="F16" s="253"/>
      <c r="G16" s="264"/>
      <c r="H16" s="261"/>
      <c r="I16" s="253"/>
      <c r="J16" s="270"/>
      <c r="K16" s="261"/>
      <c r="L16" s="264"/>
      <c r="M16" s="42"/>
      <c r="N16" s="41"/>
      <c r="O16" s="100"/>
      <c r="P16" s="41"/>
      <c r="Q16" s="100"/>
      <c r="R16" s="41"/>
      <c r="S16" s="100"/>
      <c r="T16" s="41"/>
      <c r="U16" s="100"/>
      <c r="V16" s="41"/>
      <c r="W16" s="100"/>
      <c r="X16" s="41"/>
      <c r="Y16" s="100"/>
      <c r="Z16" s="41"/>
      <c r="AA16" s="40"/>
      <c r="AB16" s="39"/>
      <c r="AC16" s="75"/>
      <c r="AD16" s="39"/>
      <c r="AE16" s="39"/>
      <c r="AF16" s="39"/>
      <c r="AG16" s="39"/>
      <c r="AH16" s="39"/>
      <c r="AI16" s="129"/>
      <c r="AJ16" s="39"/>
      <c r="AK16" s="75"/>
      <c r="AL16" s="75"/>
      <c r="AM16" s="38"/>
      <c r="AN16" s="130"/>
      <c r="AO16" s="131"/>
      <c r="AP16" s="267"/>
      <c r="AQ16" s="270"/>
      <c r="AR16" s="273"/>
      <c r="AS16" s="261"/>
      <c r="AT16" s="253"/>
      <c r="AU16" s="253"/>
      <c r="AV16" s="253"/>
      <c r="AW16" s="253"/>
      <c r="AX16" s="256"/>
      <c r="AY16" s="259"/>
      <c r="AZ16" s="93" t="s">
        <v>400</v>
      </c>
      <c r="BA16" s="223">
        <v>1</v>
      </c>
      <c r="BB16" s="90" t="s">
        <v>416</v>
      </c>
      <c r="BC16" s="222" t="s">
        <v>320</v>
      </c>
      <c r="BD16" s="92" t="s">
        <v>402</v>
      </c>
    </row>
    <row r="17" spans="1:56" s="143" customFormat="1" ht="148.5" customHeight="1" thickBot="1" x14ac:dyDescent="0.25">
      <c r="A17" s="250"/>
      <c r="B17" s="346"/>
      <c r="C17" s="250"/>
      <c r="D17" s="253"/>
      <c r="E17" s="253"/>
      <c r="F17" s="253"/>
      <c r="G17" s="264"/>
      <c r="H17" s="261"/>
      <c r="I17" s="253"/>
      <c r="J17" s="270"/>
      <c r="K17" s="261"/>
      <c r="L17" s="264"/>
      <c r="M17" s="42"/>
      <c r="N17" s="41"/>
      <c r="O17" s="100"/>
      <c r="P17" s="41"/>
      <c r="Q17" s="100"/>
      <c r="R17" s="41"/>
      <c r="S17" s="100"/>
      <c r="T17" s="41"/>
      <c r="U17" s="100"/>
      <c r="V17" s="41"/>
      <c r="W17" s="100"/>
      <c r="X17" s="41"/>
      <c r="Y17" s="100"/>
      <c r="Z17" s="41"/>
      <c r="AA17" s="40"/>
      <c r="AB17" s="39"/>
      <c r="AC17" s="75"/>
      <c r="AD17" s="39"/>
      <c r="AE17" s="39"/>
      <c r="AF17" s="39"/>
      <c r="AG17" s="39"/>
      <c r="AH17" s="39"/>
      <c r="AI17" s="129"/>
      <c r="AJ17" s="39"/>
      <c r="AK17" s="75"/>
      <c r="AL17" s="75"/>
      <c r="AM17" s="38"/>
      <c r="AN17" s="130"/>
      <c r="AO17" s="131"/>
      <c r="AP17" s="267"/>
      <c r="AQ17" s="270"/>
      <c r="AR17" s="273"/>
      <c r="AS17" s="261"/>
      <c r="AT17" s="253"/>
      <c r="AU17" s="253"/>
      <c r="AV17" s="253"/>
      <c r="AW17" s="253"/>
      <c r="AX17" s="256"/>
      <c r="AY17" s="259"/>
      <c r="AZ17" s="224" t="s">
        <v>412</v>
      </c>
      <c r="BA17" s="223">
        <v>1</v>
      </c>
      <c r="BB17" s="90" t="s">
        <v>414</v>
      </c>
      <c r="BC17" s="222" t="s">
        <v>320</v>
      </c>
      <c r="BD17" s="96"/>
    </row>
    <row r="18" spans="1:56" s="143" customFormat="1" ht="384.75" thickBot="1" x14ac:dyDescent="0.25">
      <c r="A18" s="250"/>
      <c r="B18" s="346"/>
      <c r="C18" s="250"/>
      <c r="D18" s="253"/>
      <c r="E18" s="253"/>
      <c r="F18" s="253"/>
      <c r="G18" s="264"/>
      <c r="H18" s="261"/>
      <c r="I18" s="253"/>
      <c r="J18" s="270"/>
      <c r="K18" s="261"/>
      <c r="L18" s="264"/>
      <c r="M18" s="42"/>
      <c r="N18" s="41"/>
      <c r="O18" s="100"/>
      <c r="P18" s="41"/>
      <c r="Q18" s="100"/>
      <c r="R18" s="41"/>
      <c r="S18" s="100"/>
      <c r="T18" s="41"/>
      <c r="U18" s="100"/>
      <c r="V18" s="41"/>
      <c r="W18" s="100"/>
      <c r="X18" s="41"/>
      <c r="Y18" s="100"/>
      <c r="Z18" s="41"/>
      <c r="AA18" s="40"/>
      <c r="AB18" s="39"/>
      <c r="AC18" s="75"/>
      <c r="AD18" s="39"/>
      <c r="AE18" s="39"/>
      <c r="AF18" s="39"/>
      <c r="AG18" s="39"/>
      <c r="AH18" s="39"/>
      <c r="AI18" s="129"/>
      <c r="AJ18" s="39"/>
      <c r="AK18" s="75"/>
      <c r="AL18" s="75"/>
      <c r="AM18" s="38"/>
      <c r="AN18" s="130"/>
      <c r="AO18" s="131"/>
      <c r="AP18" s="267"/>
      <c r="AQ18" s="270"/>
      <c r="AR18" s="273"/>
      <c r="AS18" s="261"/>
      <c r="AT18" s="253"/>
      <c r="AU18" s="253"/>
      <c r="AV18" s="253"/>
      <c r="AW18" s="253"/>
      <c r="AX18" s="256"/>
      <c r="AY18" s="259"/>
      <c r="AZ18" s="94" t="s">
        <v>411</v>
      </c>
      <c r="BA18" s="95">
        <v>1</v>
      </c>
      <c r="BB18" s="120" t="s">
        <v>415</v>
      </c>
      <c r="BC18" s="222" t="s">
        <v>320</v>
      </c>
      <c r="BD18" s="96" t="s">
        <v>406</v>
      </c>
    </row>
    <row r="19" spans="1:56" s="143" customFormat="1" ht="409.5" customHeight="1" thickBot="1" x14ac:dyDescent="0.25">
      <c r="A19" s="250"/>
      <c r="B19" s="346"/>
      <c r="C19" s="250"/>
      <c r="D19" s="253"/>
      <c r="E19" s="253"/>
      <c r="F19" s="253"/>
      <c r="G19" s="264"/>
      <c r="H19" s="261"/>
      <c r="I19" s="253"/>
      <c r="J19" s="270"/>
      <c r="K19" s="261"/>
      <c r="L19" s="264"/>
      <c r="M19" s="42"/>
      <c r="N19" s="41"/>
      <c r="O19" s="100"/>
      <c r="P19" s="41"/>
      <c r="Q19" s="100"/>
      <c r="R19" s="41"/>
      <c r="S19" s="100"/>
      <c r="T19" s="41"/>
      <c r="U19" s="100"/>
      <c r="V19" s="41"/>
      <c r="W19" s="100"/>
      <c r="X19" s="41"/>
      <c r="Y19" s="100"/>
      <c r="Z19" s="41"/>
      <c r="AA19" s="40"/>
      <c r="AB19" s="39"/>
      <c r="AC19" s="75"/>
      <c r="AD19" s="39"/>
      <c r="AE19" s="39"/>
      <c r="AF19" s="39"/>
      <c r="AG19" s="39"/>
      <c r="AH19" s="39"/>
      <c r="AI19" s="129"/>
      <c r="AJ19" s="39"/>
      <c r="AK19" s="75"/>
      <c r="AL19" s="75"/>
      <c r="AM19" s="38"/>
      <c r="AN19" s="130"/>
      <c r="AO19" s="131"/>
      <c r="AP19" s="267"/>
      <c r="AQ19" s="270"/>
      <c r="AR19" s="273"/>
      <c r="AS19" s="261"/>
      <c r="AT19" s="253"/>
      <c r="AU19" s="253"/>
      <c r="AV19" s="253"/>
      <c r="AW19" s="253"/>
      <c r="AX19" s="256"/>
      <c r="AY19" s="259"/>
      <c r="AZ19" s="97" t="s">
        <v>410</v>
      </c>
      <c r="BA19" s="99" t="s">
        <v>335</v>
      </c>
      <c r="BB19" s="90" t="s">
        <v>417</v>
      </c>
      <c r="BC19" s="222" t="s">
        <v>320</v>
      </c>
      <c r="BD19" s="92" t="s">
        <v>404</v>
      </c>
    </row>
    <row r="20" spans="1:56" s="143" customFormat="1" ht="372.75" thickBot="1" x14ac:dyDescent="0.25">
      <c r="A20" s="250"/>
      <c r="B20" s="346"/>
      <c r="C20" s="250"/>
      <c r="D20" s="253"/>
      <c r="E20" s="253"/>
      <c r="F20" s="253"/>
      <c r="G20" s="264"/>
      <c r="H20" s="261"/>
      <c r="I20" s="253"/>
      <c r="J20" s="270"/>
      <c r="K20" s="261"/>
      <c r="L20" s="264"/>
      <c r="M20" s="42"/>
      <c r="N20" s="41"/>
      <c r="O20" s="100"/>
      <c r="P20" s="41"/>
      <c r="Q20" s="100"/>
      <c r="R20" s="41"/>
      <c r="S20" s="100"/>
      <c r="T20" s="41"/>
      <c r="U20" s="100"/>
      <c r="V20" s="41"/>
      <c r="W20" s="100"/>
      <c r="X20" s="41"/>
      <c r="Y20" s="100"/>
      <c r="Z20" s="41"/>
      <c r="AA20" s="40"/>
      <c r="AB20" s="39"/>
      <c r="AC20" s="75"/>
      <c r="AD20" s="39"/>
      <c r="AE20" s="39"/>
      <c r="AF20" s="39"/>
      <c r="AG20" s="39"/>
      <c r="AH20" s="39"/>
      <c r="AI20" s="129"/>
      <c r="AJ20" s="39"/>
      <c r="AK20" s="75"/>
      <c r="AL20" s="75"/>
      <c r="AM20" s="38"/>
      <c r="AN20" s="130"/>
      <c r="AO20" s="131"/>
      <c r="AP20" s="267"/>
      <c r="AQ20" s="270"/>
      <c r="AR20" s="273"/>
      <c r="AS20" s="261"/>
      <c r="AT20" s="253"/>
      <c r="AU20" s="253"/>
      <c r="AV20" s="253"/>
      <c r="AW20" s="253"/>
      <c r="AX20" s="256"/>
      <c r="AY20" s="259"/>
      <c r="AZ20" s="97" t="s">
        <v>403</v>
      </c>
      <c r="BA20" s="92" t="s">
        <v>336</v>
      </c>
      <c r="BB20" s="90" t="s">
        <v>405</v>
      </c>
      <c r="BC20" s="222" t="s">
        <v>320</v>
      </c>
      <c r="BD20" s="92" t="s">
        <v>407</v>
      </c>
    </row>
    <row r="21" spans="1:56" s="143" customFormat="1" ht="264.75" thickBot="1" x14ac:dyDescent="0.25">
      <c r="A21" s="250"/>
      <c r="B21" s="346"/>
      <c r="C21" s="250"/>
      <c r="D21" s="253"/>
      <c r="E21" s="253"/>
      <c r="F21" s="253"/>
      <c r="G21" s="264"/>
      <c r="H21" s="261"/>
      <c r="I21" s="253"/>
      <c r="J21" s="270"/>
      <c r="K21" s="261"/>
      <c r="L21" s="264"/>
      <c r="M21" s="42"/>
      <c r="N21" s="41"/>
      <c r="O21" s="100"/>
      <c r="P21" s="41"/>
      <c r="Q21" s="100"/>
      <c r="R21" s="41"/>
      <c r="S21" s="100"/>
      <c r="T21" s="41"/>
      <c r="U21" s="100"/>
      <c r="V21" s="41"/>
      <c r="W21" s="100"/>
      <c r="X21" s="41"/>
      <c r="Y21" s="100"/>
      <c r="Z21" s="41"/>
      <c r="AA21" s="40"/>
      <c r="AB21" s="39"/>
      <c r="AC21" s="75"/>
      <c r="AD21" s="39"/>
      <c r="AE21" s="39"/>
      <c r="AF21" s="39"/>
      <c r="AG21" s="39"/>
      <c r="AH21" s="39"/>
      <c r="AI21" s="129"/>
      <c r="AJ21" s="39"/>
      <c r="AK21" s="75"/>
      <c r="AL21" s="75"/>
      <c r="AM21" s="38"/>
      <c r="AN21" s="130"/>
      <c r="AO21" s="131"/>
      <c r="AP21" s="267"/>
      <c r="AQ21" s="270"/>
      <c r="AR21" s="273"/>
      <c r="AS21" s="261"/>
      <c r="AT21" s="253"/>
      <c r="AU21" s="253"/>
      <c r="AV21" s="253"/>
      <c r="AW21" s="253"/>
      <c r="AX21" s="256"/>
      <c r="AY21" s="259"/>
      <c r="AZ21" s="224" t="s">
        <v>408</v>
      </c>
      <c r="BA21" s="92" t="s">
        <v>337</v>
      </c>
      <c r="BB21" s="90" t="s">
        <v>409</v>
      </c>
      <c r="BC21" s="222" t="s">
        <v>320</v>
      </c>
      <c r="BD21" s="96"/>
    </row>
    <row r="22" spans="1:56" s="143" customFormat="1" ht="300.75" thickBot="1" x14ac:dyDescent="0.25">
      <c r="A22" s="250"/>
      <c r="B22" s="346"/>
      <c r="C22" s="250"/>
      <c r="D22" s="253"/>
      <c r="E22" s="253"/>
      <c r="F22" s="253"/>
      <c r="G22" s="264"/>
      <c r="H22" s="261"/>
      <c r="I22" s="253"/>
      <c r="J22" s="270"/>
      <c r="K22" s="261"/>
      <c r="L22" s="264"/>
      <c r="M22" s="42"/>
      <c r="N22" s="41"/>
      <c r="O22" s="100"/>
      <c r="P22" s="41"/>
      <c r="Q22" s="100"/>
      <c r="R22" s="41"/>
      <c r="S22" s="100"/>
      <c r="T22" s="41"/>
      <c r="U22" s="100"/>
      <c r="V22" s="41"/>
      <c r="W22" s="100"/>
      <c r="X22" s="41"/>
      <c r="Y22" s="100"/>
      <c r="Z22" s="41"/>
      <c r="AA22" s="40"/>
      <c r="AB22" s="39"/>
      <c r="AC22" s="75"/>
      <c r="AD22" s="39"/>
      <c r="AE22" s="39"/>
      <c r="AF22" s="39"/>
      <c r="AG22" s="39"/>
      <c r="AH22" s="39"/>
      <c r="AI22" s="129"/>
      <c r="AJ22" s="39"/>
      <c r="AK22" s="75"/>
      <c r="AL22" s="75"/>
      <c r="AM22" s="38"/>
      <c r="AN22" s="130"/>
      <c r="AO22" s="131"/>
      <c r="AP22" s="267"/>
      <c r="AQ22" s="270"/>
      <c r="AR22" s="273"/>
      <c r="AS22" s="261"/>
      <c r="AT22" s="253"/>
      <c r="AU22" s="253"/>
      <c r="AV22" s="253"/>
      <c r="AW22" s="253"/>
      <c r="AX22" s="256"/>
      <c r="AY22" s="259"/>
      <c r="AZ22" s="97" t="s">
        <v>418</v>
      </c>
      <c r="BA22" s="92" t="s">
        <v>419</v>
      </c>
      <c r="BB22" s="90" t="s">
        <v>420</v>
      </c>
      <c r="BC22" s="222" t="s">
        <v>320</v>
      </c>
      <c r="BD22" s="218" t="s">
        <v>421</v>
      </c>
    </row>
    <row r="23" spans="1:56" s="143" customFormat="1" ht="408.75" customHeight="1" thickBot="1" x14ac:dyDescent="0.25">
      <c r="A23" s="250"/>
      <c r="B23" s="346"/>
      <c r="C23" s="250"/>
      <c r="D23" s="253"/>
      <c r="E23" s="253"/>
      <c r="F23" s="253"/>
      <c r="G23" s="264"/>
      <c r="H23" s="261"/>
      <c r="I23" s="253"/>
      <c r="J23" s="270"/>
      <c r="K23" s="261"/>
      <c r="L23" s="264"/>
      <c r="M23" s="42"/>
      <c r="N23" s="41"/>
      <c r="O23" s="100"/>
      <c r="P23" s="41"/>
      <c r="Q23" s="100"/>
      <c r="R23" s="41"/>
      <c r="S23" s="100"/>
      <c r="T23" s="41"/>
      <c r="U23" s="100"/>
      <c r="V23" s="41"/>
      <c r="W23" s="100"/>
      <c r="X23" s="41"/>
      <c r="Y23" s="100"/>
      <c r="Z23" s="41"/>
      <c r="AA23" s="40"/>
      <c r="AB23" s="39"/>
      <c r="AC23" s="75"/>
      <c r="AD23" s="39"/>
      <c r="AE23" s="39"/>
      <c r="AF23" s="39"/>
      <c r="AG23" s="39"/>
      <c r="AH23" s="39"/>
      <c r="AI23" s="129"/>
      <c r="AJ23" s="39"/>
      <c r="AK23" s="75"/>
      <c r="AL23" s="75"/>
      <c r="AM23" s="38"/>
      <c r="AN23" s="130"/>
      <c r="AO23" s="131"/>
      <c r="AP23" s="267"/>
      <c r="AQ23" s="270"/>
      <c r="AR23" s="273"/>
      <c r="AS23" s="261"/>
      <c r="AT23" s="253"/>
      <c r="AU23" s="253"/>
      <c r="AV23" s="253"/>
      <c r="AW23" s="253"/>
      <c r="AX23" s="256"/>
      <c r="AY23" s="259"/>
      <c r="AZ23" s="97" t="s">
        <v>422</v>
      </c>
      <c r="BA23" s="223">
        <v>1</v>
      </c>
      <c r="BB23" s="90" t="s">
        <v>423</v>
      </c>
      <c r="BC23" s="222" t="s">
        <v>320</v>
      </c>
      <c r="BD23" s="225"/>
    </row>
    <row r="24" spans="1:56" s="143" customFormat="1" ht="409.6" thickBot="1" x14ac:dyDescent="0.25">
      <c r="A24" s="250"/>
      <c r="B24" s="346"/>
      <c r="C24" s="250"/>
      <c r="D24" s="253"/>
      <c r="E24" s="253"/>
      <c r="F24" s="253"/>
      <c r="G24" s="264"/>
      <c r="H24" s="261"/>
      <c r="I24" s="253"/>
      <c r="J24" s="270"/>
      <c r="K24" s="261"/>
      <c r="L24" s="264"/>
      <c r="M24" s="42"/>
      <c r="N24" s="41"/>
      <c r="O24" s="100"/>
      <c r="P24" s="41"/>
      <c r="Q24" s="100"/>
      <c r="R24" s="41"/>
      <c r="S24" s="100"/>
      <c r="T24" s="41"/>
      <c r="U24" s="100"/>
      <c r="V24" s="41"/>
      <c r="W24" s="100"/>
      <c r="X24" s="41"/>
      <c r="Y24" s="100"/>
      <c r="Z24" s="41"/>
      <c r="AA24" s="40"/>
      <c r="AB24" s="39"/>
      <c r="AC24" s="75"/>
      <c r="AD24" s="39"/>
      <c r="AE24" s="39"/>
      <c r="AF24" s="39"/>
      <c r="AG24" s="39"/>
      <c r="AH24" s="39"/>
      <c r="AI24" s="129"/>
      <c r="AJ24" s="39"/>
      <c r="AK24" s="75"/>
      <c r="AL24" s="75"/>
      <c r="AM24" s="38"/>
      <c r="AN24" s="130"/>
      <c r="AO24" s="131"/>
      <c r="AP24" s="267"/>
      <c r="AQ24" s="270"/>
      <c r="AR24" s="273"/>
      <c r="AS24" s="261"/>
      <c r="AT24" s="253"/>
      <c r="AU24" s="253"/>
      <c r="AV24" s="253"/>
      <c r="AW24" s="253"/>
      <c r="AX24" s="256"/>
      <c r="AY24" s="259"/>
      <c r="AZ24" s="98" t="s">
        <v>424</v>
      </c>
      <c r="BA24" s="92" t="s">
        <v>338</v>
      </c>
      <c r="BB24" s="90" t="s">
        <v>425</v>
      </c>
      <c r="BC24" s="226" t="s">
        <v>320</v>
      </c>
      <c r="BD24" s="90" t="s">
        <v>339</v>
      </c>
    </row>
    <row r="25" spans="1:56" s="143" customFormat="1" ht="288.75" thickBot="1" x14ac:dyDescent="0.25">
      <c r="A25" s="250"/>
      <c r="B25" s="346"/>
      <c r="C25" s="250"/>
      <c r="D25" s="253"/>
      <c r="E25" s="253"/>
      <c r="F25" s="253"/>
      <c r="G25" s="264"/>
      <c r="H25" s="261"/>
      <c r="I25" s="253"/>
      <c r="J25" s="270"/>
      <c r="K25" s="261"/>
      <c r="L25" s="264"/>
      <c r="M25" s="42"/>
      <c r="N25" s="41"/>
      <c r="O25" s="100"/>
      <c r="P25" s="41"/>
      <c r="Q25" s="100"/>
      <c r="R25" s="41"/>
      <c r="S25" s="100"/>
      <c r="T25" s="41"/>
      <c r="U25" s="100"/>
      <c r="V25" s="41"/>
      <c r="W25" s="100"/>
      <c r="X25" s="41"/>
      <c r="Y25" s="100"/>
      <c r="Z25" s="41"/>
      <c r="AA25" s="40"/>
      <c r="AB25" s="39"/>
      <c r="AC25" s="75"/>
      <c r="AD25" s="39"/>
      <c r="AE25" s="39"/>
      <c r="AF25" s="39"/>
      <c r="AG25" s="39"/>
      <c r="AH25" s="39"/>
      <c r="AI25" s="129"/>
      <c r="AJ25" s="39"/>
      <c r="AK25" s="75"/>
      <c r="AL25" s="75"/>
      <c r="AM25" s="38"/>
      <c r="AN25" s="130"/>
      <c r="AO25" s="131"/>
      <c r="AP25" s="267"/>
      <c r="AQ25" s="270"/>
      <c r="AR25" s="273"/>
      <c r="AS25" s="261"/>
      <c r="AT25" s="253"/>
      <c r="AU25" s="253"/>
      <c r="AV25" s="253"/>
      <c r="AW25" s="253"/>
      <c r="AX25" s="256"/>
      <c r="AY25" s="259"/>
      <c r="AZ25" s="98" t="s">
        <v>428</v>
      </c>
      <c r="BA25" s="223">
        <v>1</v>
      </c>
      <c r="BB25" s="227" t="s">
        <v>350</v>
      </c>
      <c r="BC25" s="226" t="s">
        <v>320</v>
      </c>
      <c r="BD25" s="227" t="s">
        <v>426</v>
      </c>
    </row>
    <row r="26" spans="1:56" s="143" customFormat="1" ht="300.75" thickBot="1" x14ac:dyDescent="0.25">
      <c r="A26" s="250"/>
      <c r="B26" s="346"/>
      <c r="C26" s="250"/>
      <c r="D26" s="253"/>
      <c r="E26" s="253"/>
      <c r="F26" s="253"/>
      <c r="G26" s="264"/>
      <c r="H26" s="261"/>
      <c r="I26" s="253"/>
      <c r="J26" s="270"/>
      <c r="K26" s="261"/>
      <c r="L26" s="264"/>
      <c r="M26" s="42"/>
      <c r="N26" s="41"/>
      <c r="O26" s="100"/>
      <c r="P26" s="41"/>
      <c r="Q26" s="100"/>
      <c r="R26" s="41"/>
      <c r="S26" s="100"/>
      <c r="T26" s="41"/>
      <c r="U26" s="100"/>
      <c r="V26" s="41"/>
      <c r="W26" s="100"/>
      <c r="X26" s="41"/>
      <c r="Y26" s="100"/>
      <c r="Z26" s="41"/>
      <c r="AA26" s="40"/>
      <c r="AB26" s="39"/>
      <c r="AC26" s="75"/>
      <c r="AD26" s="39"/>
      <c r="AE26" s="39"/>
      <c r="AF26" s="39"/>
      <c r="AG26" s="39"/>
      <c r="AH26" s="39"/>
      <c r="AI26" s="129"/>
      <c r="AJ26" s="39"/>
      <c r="AK26" s="75"/>
      <c r="AL26" s="75"/>
      <c r="AM26" s="38"/>
      <c r="AN26" s="130"/>
      <c r="AO26" s="131"/>
      <c r="AP26" s="267"/>
      <c r="AQ26" s="270"/>
      <c r="AR26" s="273"/>
      <c r="AS26" s="261"/>
      <c r="AT26" s="253"/>
      <c r="AU26" s="253"/>
      <c r="AV26" s="253"/>
      <c r="AW26" s="253"/>
      <c r="AX26" s="256"/>
      <c r="AY26" s="259"/>
      <c r="AZ26" s="228" t="s">
        <v>427</v>
      </c>
      <c r="BA26" s="92" t="s">
        <v>341</v>
      </c>
      <c r="BB26" s="227" t="s">
        <v>349</v>
      </c>
      <c r="BC26" s="226" t="s">
        <v>320</v>
      </c>
      <c r="BD26" s="227" t="s">
        <v>340</v>
      </c>
    </row>
    <row r="27" spans="1:56" s="143" customFormat="1" ht="132.75" thickBot="1" x14ac:dyDescent="0.25">
      <c r="A27" s="250"/>
      <c r="B27" s="346"/>
      <c r="C27" s="250"/>
      <c r="D27" s="253"/>
      <c r="E27" s="253"/>
      <c r="F27" s="253"/>
      <c r="G27" s="264"/>
      <c r="H27" s="261"/>
      <c r="I27" s="253"/>
      <c r="J27" s="270"/>
      <c r="K27" s="261"/>
      <c r="L27" s="264"/>
      <c r="M27" s="42"/>
      <c r="N27" s="41"/>
      <c r="O27" s="100"/>
      <c r="P27" s="41"/>
      <c r="Q27" s="100"/>
      <c r="R27" s="41"/>
      <c r="S27" s="100"/>
      <c r="T27" s="41"/>
      <c r="U27" s="100"/>
      <c r="V27" s="41"/>
      <c r="W27" s="100"/>
      <c r="X27" s="41"/>
      <c r="Y27" s="100"/>
      <c r="Z27" s="41"/>
      <c r="AA27" s="40"/>
      <c r="AB27" s="39"/>
      <c r="AC27" s="75"/>
      <c r="AD27" s="39"/>
      <c r="AE27" s="39"/>
      <c r="AF27" s="39"/>
      <c r="AG27" s="39"/>
      <c r="AH27" s="39"/>
      <c r="AI27" s="129"/>
      <c r="AJ27" s="39"/>
      <c r="AK27" s="75"/>
      <c r="AL27" s="75"/>
      <c r="AM27" s="38"/>
      <c r="AN27" s="130"/>
      <c r="AO27" s="131"/>
      <c r="AP27" s="267"/>
      <c r="AQ27" s="270"/>
      <c r="AR27" s="273"/>
      <c r="AS27" s="261"/>
      <c r="AT27" s="253"/>
      <c r="AU27" s="253"/>
      <c r="AV27" s="253"/>
      <c r="AW27" s="253"/>
      <c r="AX27" s="256"/>
      <c r="AY27" s="259"/>
      <c r="AZ27" s="229" t="s">
        <v>429</v>
      </c>
      <c r="BA27" s="230" t="s">
        <v>342</v>
      </c>
      <c r="BB27" s="90" t="s">
        <v>430</v>
      </c>
      <c r="BC27" s="222" t="s">
        <v>320</v>
      </c>
      <c r="BD27" s="222"/>
    </row>
    <row r="28" spans="1:56" s="143" customFormat="1" ht="180.75" thickBot="1" x14ac:dyDescent="0.25">
      <c r="A28" s="250"/>
      <c r="B28" s="346"/>
      <c r="C28" s="250"/>
      <c r="D28" s="253"/>
      <c r="E28" s="253"/>
      <c r="F28" s="253"/>
      <c r="G28" s="264"/>
      <c r="H28" s="261"/>
      <c r="I28" s="253"/>
      <c r="J28" s="270"/>
      <c r="K28" s="261"/>
      <c r="L28" s="264"/>
      <c r="M28" s="105"/>
      <c r="N28" s="106"/>
      <c r="O28" s="107"/>
      <c r="P28" s="106"/>
      <c r="Q28" s="107"/>
      <c r="R28" s="106"/>
      <c r="S28" s="107"/>
      <c r="T28" s="106"/>
      <c r="U28" s="107"/>
      <c r="V28" s="106"/>
      <c r="W28" s="107"/>
      <c r="X28" s="106"/>
      <c r="Y28" s="107"/>
      <c r="Z28" s="106"/>
      <c r="AA28" s="108"/>
      <c r="AB28" s="109"/>
      <c r="AC28" s="110"/>
      <c r="AD28" s="109"/>
      <c r="AE28" s="109"/>
      <c r="AF28" s="109"/>
      <c r="AG28" s="109"/>
      <c r="AH28" s="109"/>
      <c r="AI28" s="144"/>
      <c r="AJ28" s="109"/>
      <c r="AK28" s="110"/>
      <c r="AL28" s="110"/>
      <c r="AM28" s="111"/>
      <c r="AN28" s="145"/>
      <c r="AO28" s="146"/>
      <c r="AP28" s="267"/>
      <c r="AQ28" s="270"/>
      <c r="AR28" s="273"/>
      <c r="AS28" s="261"/>
      <c r="AT28" s="253"/>
      <c r="AU28" s="253"/>
      <c r="AV28" s="253"/>
      <c r="AW28" s="253"/>
      <c r="AX28" s="256"/>
      <c r="AY28" s="259"/>
      <c r="AZ28" s="231" t="s">
        <v>431</v>
      </c>
      <c r="BA28" s="232">
        <v>1</v>
      </c>
      <c r="BB28" s="233" t="s">
        <v>432</v>
      </c>
      <c r="BC28" s="234" t="s">
        <v>320</v>
      </c>
      <c r="BD28" s="234"/>
    </row>
    <row r="29" spans="1:56" s="143" customFormat="1" ht="240.75" thickBot="1" x14ac:dyDescent="0.25">
      <c r="A29" s="251"/>
      <c r="B29" s="347"/>
      <c r="C29" s="251"/>
      <c r="D29" s="254"/>
      <c r="E29" s="254"/>
      <c r="F29" s="254"/>
      <c r="G29" s="265"/>
      <c r="H29" s="262"/>
      <c r="I29" s="254"/>
      <c r="J29" s="271"/>
      <c r="K29" s="262"/>
      <c r="L29" s="265"/>
      <c r="M29" s="42"/>
      <c r="N29" s="41"/>
      <c r="O29" s="119"/>
      <c r="P29" s="41"/>
      <c r="Q29" s="119"/>
      <c r="R29" s="41"/>
      <c r="S29" s="119"/>
      <c r="T29" s="41"/>
      <c r="U29" s="119"/>
      <c r="V29" s="41"/>
      <c r="W29" s="119"/>
      <c r="X29" s="41"/>
      <c r="Y29" s="119"/>
      <c r="Z29" s="41"/>
      <c r="AA29" s="40"/>
      <c r="AB29" s="39"/>
      <c r="AC29" s="38"/>
      <c r="AD29" s="39"/>
      <c r="AE29" s="39"/>
      <c r="AF29" s="39"/>
      <c r="AG29" s="39"/>
      <c r="AH29" s="39"/>
      <c r="AI29" s="129"/>
      <c r="AJ29" s="39"/>
      <c r="AK29" s="38"/>
      <c r="AL29" s="38"/>
      <c r="AM29" s="38"/>
      <c r="AN29" s="130"/>
      <c r="AO29" s="131"/>
      <c r="AP29" s="268"/>
      <c r="AQ29" s="271"/>
      <c r="AR29" s="274"/>
      <c r="AS29" s="262"/>
      <c r="AT29" s="254"/>
      <c r="AU29" s="254"/>
      <c r="AV29" s="254"/>
      <c r="AW29" s="254"/>
      <c r="AX29" s="257"/>
      <c r="AY29" s="260"/>
      <c r="AZ29" s="235" t="s">
        <v>434</v>
      </c>
      <c r="BA29" s="236">
        <v>100</v>
      </c>
      <c r="BB29" s="237" t="s">
        <v>433</v>
      </c>
      <c r="BC29" s="238" t="s">
        <v>320</v>
      </c>
      <c r="BD29" s="239"/>
    </row>
    <row r="30" spans="1:56" s="143" customFormat="1" ht="258" customHeight="1" thickBot="1" x14ac:dyDescent="0.25">
      <c r="A30" s="147"/>
      <c r="B30" s="148" t="s">
        <v>186</v>
      </c>
      <c r="C30" s="147" t="s">
        <v>208</v>
      </c>
      <c r="D30" s="149" t="s">
        <v>207</v>
      </c>
      <c r="E30" s="149" t="s">
        <v>183</v>
      </c>
      <c r="F30" s="150" t="s">
        <v>206</v>
      </c>
      <c r="G30" s="148" t="s">
        <v>205</v>
      </c>
      <c r="H30" s="151">
        <v>2</v>
      </c>
      <c r="I30" s="149">
        <v>4</v>
      </c>
      <c r="J30" s="152" t="str">
        <f>IF(E30="8. Corrupción",IF(OR(AND(H30=1,I30=5),AND(H30=2,I30=5),AND(H30=3,I30=4),(H30+I30&gt;=8)),"Extrema",IF(OR(AND(H30=1,I30=4),AND(H30=2,I30=4),AND(H30=4,I30=3),AND(H30=3,I30=3)),"Alta",IF(OR(AND(H30=1,I30=3),AND(H30=2,I30=3)),"Moderada","No aplica para Corrupción"))),IF(H30+I30=0,"",IF(OR(AND(H30=3,I30=4),(AND(H30=2,I30=5)),(AND(H30=1,I30=5))),"Extrema",IF(OR(AND(H30=3,I30=1),(AND(H30=2,I30=2))),"Baja",IF(OR(AND(H30=4,I30=1),AND(H30=3,I30=2),AND(H30=2,I30=3),AND(H30=1,I30=3)),"Moderada",IF(H30+I30&gt;=8,"Extrema",IF(H30+I30&lt;4,"Baja",IF(H30+I30&gt;=6,"Alta","Alta"))))))))</f>
        <v>Alta</v>
      </c>
      <c r="K30" s="153" t="s">
        <v>174</v>
      </c>
      <c r="L30" s="154" t="s">
        <v>204</v>
      </c>
      <c r="M30" s="112" t="s">
        <v>168</v>
      </c>
      <c r="N30" s="113">
        <f t="shared" si="0"/>
        <v>15</v>
      </c>
      <c r="O30" s="114" t="s">
        <v>167</v>
      </c>
      <c r="P30" s="113">
        <f t="shared" si="1"/>
        <v>15</v>
      </c>
      <c r="Q30" s="114" t="s">
        <v>166</v>
      </c>
      <c r="R30" s="113">
        <f t="shared" si="2"/>
        <v>15</v>
      </c>
      <c r="S30" s="114" t="s">
        <v>165</v>
      </c>
      <c r="T30" s="113">
        <f t="shared" si="3"/>
        <v>15</v>
      </c>
      <c r="U30" s="114" t="s">
        <v>164</v>
      </c>
      <c r="V30" s="113">
        <f t="shared" si="4"/>
        <v>15</v>
      </c>
      <c r="W30" s="114" t="s">
        <v>163</v>
      </c>
      <c r="X30" s="113">
        <f t="shared" si="5"/>
        <v>15</v>
      </c>
      <c r="Y30" s="114" t="s">
        <v>162</v>
      </c>
      <c r="Z30" s="113">
        <f t="shared" si="6"/>
        <v>10</v>
      </c>
      <c r="AA30" s="115">
        <f t="shared" si="7"/>
        <v>100</v>
      </c>
      <c r="AB30" s="116" t="str">
        <f t="shared" si="8"/>
        <v>Fuerte</v>
      </c>
      <c r="AC30" s="117" t="s">
        <v>169</v>
      </c>
      <c r="AD30" s="116" t="str">
        <f t="shared" si="9"/>
        <v>Fuerte</v>
      </c>
      <c r="AE30" s="116" t="str">
        <f t="shared" si="10"/>
        <v>FuerteFuerte</v>
      </c>
      <c r="AF30" s="116" t="str">
        <f>IFERROR(VLOOKUP(AE30,[1]PARAMETROS!$BH$2:$BJ$10,3,FALSE),"")</f>
        <v>Fuerte</v>
      </c>
      <c r="AG30" s="116">
        <f t="shared" si="11"/>
        <v>100</v>
      </c>
      <c r="AH30" s="116" t="str">
        <f>IFERROR(VLOOKUP(AE30,[1]PARAMETROS!$BH$2:$BJ$10,2,FALSE),"")</f>
        <v>No</v>
      </c>
      <c r="AI30" s="155">
        <f>IFERROR(AVERAGE(AG30:AG30),0)</f>
        <v>100</v>
      </c>
      <c r="AJ30" s="116" t="str">
        <f>IF(AI30&gt;=100,"Fuerte",IF(AI30&gt;=50,"Moderado",IF(AI30&gt;=0,"Débil","")))</f>
        <v>Fuerte</v>
      </c>
      <c r="AK30" s="117" t="s">
        <v>172</v>
      </c>
      <c r="AL30" s="117" t="s">
        <v>194</v>
      </c>
      <c r="AM30" s="118" t="str">
        <f>+AJ30&amp;AK30&amp;AL30</f>
        <v>FuerteDirectamenteNo disminuye</v>
      </c>
      <c r="AN30" s="156">
        <f>IFERROR(VLOOKUP(AM30,[1]PARAMETROS!$BD$1:$BG$9,2,FALSE),0)</f>
        <v>2</v>
      </c>
      <c r="AO30" s="157">
        <f>IF(E30&lt;&gt;"8. Corrupción",IFERROR(VLOOKUP(AM30,[1]PARAMETROS!$BD$1:$BG$9,3,FALSE),0),0)</f>
        <v>0</v>
      </c>
      <c r="AP30" s="158">
        <f>IF(H30 ="",0,IF(H30-AN30&lt;=0,1,H30-AN30))</f>
        <v>1</v>
      </c>
      <c r="AQ30" s="159">
        <f>IF(E30&lt;&gt;"8. Corrupción",IF(I30="",0,IF(I30-AO30=0,1,I30-AO30)),I30)</f>
        <v>4</v>
      </c>
      <c r="AR30" s="160" t="str">
        <f>IF(E30="8. Corrupción",IF(OR(AND(AP30=1,AQ30=5),AND(AP30=2,AQ30=5),AND(AP30=3,AQ30=4),(AP30+AQ30&gt;=8)),"Extrema",IF(OR(AND(AP30=1,AQ30=4),AND(AP30=2,AQ30=4),AND(AP30=4,AQ30=3),AND(AP30=3,AQ30=3)),"Alta",IF(OR(AND(AP30=1,AQ30=3),AND(AP30=2,AQ30=3)),"Moderada","No aplica para Corrupción"))),IF(AP30+AQ30=0,"",IF(OR(AND(AP30=3,AQ30=4),(AND(AP30=2,AQ30=5)),(AND(AP30=1,AQ30=5))),"Extrema",IF(OR(AND(AP30=3,AQ30=1),(AND(AP30=2,AQ30=2))),"Baja",IF(OR(AND(AP30=4,AQ30=1),AND(AP30=3,AQ30=2),AND(AP30=2,AQ30=3),AND(AP30=1,AQ30=3)),"Moderada",IF(AP30+AQ30&gt;=8,"Extrema",IF(AP30+AQ30&lt;4,"Baja",IF(AP30+AQ30&gt;=6,"Alta","Alta"))))))))</f>
        <v>Alta</v>
      </c>
      <c r="AS30" s="147" t="s">
        <v>203</v>
      </c>
      <c r="AT30" s="161" t="s">
        <v>202</v>
      </c>
      <c r="AU30" s="149" t="s">
        <v>344</v>
      </c>
      <c r="AV30" s="149" t="s">
        <v>201</v>
      </c>
      <c r="AW30" s="149" t="s">
        <v>200</v>
      </c>
      <c r="AX30" s="162">
        <v>43585</v>
      </c>
      <c r="AY30" s="163">
        <v>43830</v>
      </c>
      <c r="AZ30" s="164" t="s">
        <v>345</v>
      </c>
      <c r="BA30" s="165">
        <v>1</v>
      </c>
      <c r="BB30" s="166" t="s">
        <v>346</v>
      </c>
      <c r="BC30" s="167" t="s">
        <v>320</v>
      </c>
      <c r="BD30" s="168"/>
    </row>
    <row r="31" spans="1:56" s="143" customFormat="1" ht="171.75" customHeight="1" x14ac:dyDescent="0.2">
      <c r="A31" s="279"/>
      <c r="B31" s="322" t="s">
        <v>186</v>
      </c>
      <c r="C31" s="279" t="s">
        <v>199</v>
      </c>
      <c r="D31" s="295" t="s">
        <v>198</v>
      </c>
      <c r="E31" s="283" t="s">
        <v>183</v>
      </c>
      <c r="F31" s="169" t="s">
        <v>197</v>
      </c>
      <c r="G31" s="322" t="s">
        <v>196</v>
      </c>
      <c r="H31" s="330">
        <v>2</v>
      </c>
      <c r="I31" s="283">
        <v>3</v>
      </c>
      <c r="J31" s="332" t="str">
        <f>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Moderada</v>
      </c>
      <c r="K31" s="170" t="s">
        <v>187</v>
      </c>
      <c r="L31" s="171" t="s">
        <v>195</v>
      </c>
      <c r="M31" s="37" t="s">
        <v>168</v>
      </c>
      <c r="N31" s="36">
        <f t="shared" si="0"/>
        <v>15</v>
      </c>
      <c r="O31" s="100" t="s">
        <v>167</v>
      </c>
      <c r="P31" s="36">
        <f t="shared" si="1"/>
        <v>15</v>
      </c>
      <c r="Q31" s="100" t="s">
        <v>166</v>
      </c>
      <c r="R31" s="36">
        <f t="shared" si="2"/>
        <v>15</v>
      </c>
      <c r="S31" s="100" t="s">
        <v>165</v>
      </c>
      <c r="T31" s="36">
        <f t="shared" si="3"/>
        <v>15</v>
      </c>
      <c r="U31" s="100" t="s">
        <v>164</v>
      </c>
      <c r="V31" s="36">
        <f t="shared" si="4"/>
        <v>15</v>
      </c>
      <c r="W31" s="100" t="s">
        <v>163</v>
      </c>
      <c r="X31" s="36">
        <f t="shared" si="5"/>
        <v>15</v>
      </c>
      <c r="Y31" s="100" t="s">
        <v>162</v>
      </c>
      <c r="Z31" s="36">
        <f t="shared" si="6"/>
        <v>10</v>
      </c>
      <c r="AA31" s="35">
        <f t="shared" si="7"/>
        <v>100</v>
      </c>
      <c r="AB31" s="73" t="str">
        <f t="shared" si="8"/>
        <v>Fuerte</v>
      </c>
      <c r="AC31" s="75" t="s">
        <v>169</v>
      </c>
      <c r="AD31" s="73" t="str">
        <f t="shared" si="9"/>
        <v>Fuerte</v>
      </c>
      <c r="AE31" s="73" t="str">
        <f t="shared" si="10"/>
        <v>FuerteFuerte</v>
      </c>
      <c r="AF31" s="73" t="str">
        <f>IFERROR(VLOOKUP(AE31,[1]PARAMETROS!$BH$2:$BJ$10,3,FALSE),"")</f>
        <v>Fuerte</v>
      </c>
      <c r="AG31" s="73">
        <f t="shared" si="11"/>
        <v>100</v>
      </c>
      <c r="AH31" s="73" t="str">
        <f>IFERROR(VLOOKUP(AE31,[1]PARAMETROS!$BH$2:$BJ$10,2,FALSE),"")</f>
        <v>No</v>
      </c>
      <c r="AI31" s="306">
        <f>IFERROR(AVERAGE(AG31:AG32),0)</f>
        <v>100</v>
      </c>
      <c r="AJ31" s="421" t="str">
        <f>IF(AI31&gt;=100,"Fuerte",IF(AI31&gt;=50,"Moderado",IF(AI31&gt;=0,"Débil","")))</f>
        <v>Fuerte</v>
      </c>
      <c r="AK31" s="434" t="s">
        <v>172</v>
      </c>
      <c r="AL31" s="434" t="s">
        <v>194</v>
      </c>
      <c r="AM31" s="285" t="str">
        <f>+AJ31&amp;AK31&amp;AL31</f>
        <v>FuerteDirectamenteNo disminuye</v>
      </c>
      <c r="AN31" s="308">
        <f>IFERROR(VLOOKUP(AM31,[1]PARAMETROS!$BD$1:$BG$9,2,FALSE),0)</f>
        <v>2</v>
      </c>
      <c r="AO31" s="435">
        <f>IF(E31&lt;&gt;"8. Corrupción",IFERROR(VLOOKUP(AM31,[1]PARAMETROS!$BD$1:$BG$9,3,FALSE),0),0)</f>
        <v>0</v>
      </c>
      <c r="AP31" s="300">
        <f>IF(H31 ="",0,IF(H31-AN31&lt;=0,1,H31-AN31))</f>
        <v>1</v>
      </c>
      <c r="AQ31" s="302">
        <f>IF(E31&lt;&gt;"8. Corrupción",IF(I31="",0,IF(I31-AO31=0,1,I31-AO31)),I31)</f>
        <v>3</v>
      </c>
      <c r="AR31" s="304" t="str">
        <f>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Moderada</v>
      </c>
      <c r="AS31" s="279" t="s">
        <v>171</v>
      </c>
      <c r="AT31" s="169" t="s">
        <v>193</v>
      </c>
      <c r="AU31" s="295" t="s">
        <v>192</v>
      </c>
      <c r="AV31" s="283" t="s">
        <v>191</v>
      </c>
      <c r="AW31" s="283" t="s">
        <v>190</v>
      </c>
      <c r="AX31" s="287">
        <v>43525</v>
      </c>
      <c r="AY31" s="289">
        <v>43646</v>
      </c>
      <c r="AZ31" s="417" t="s">
        <v>347</v>
      </c>
      <c r="BA31" s="419" t="s">
        <v>321</v>
      </c>
      <c r="BB31" s="298" t="s">
        <v>435</v>
      </c>
      <c r="BC31" s="252" t="s">
        <v>320</v>
      </c>
      <c r="BD31" s="263"/>
    </row>
    <row r="32" spans="1:56" s="143" customFormat="1" ht="182.25" customHeight="1" thickBot="1" x14ac:dyDescent="0.25">
      <c r="A32" s="280"/>
      <c r="B32" s="323"/>
      <c r="C32" s="280"/>
      <c r="D32" s="348"/>
      <c r="E32" s="284"/>
      <c r="F32" s="172" t="s">
        <v>189</v>
      </c>
      <c r="G32" s="323"/>
      <c r="H32" s="331"/>
      <c r="I32" s="284"/>
      <c r="J32" s="333"/>
      <c r="K32" s="173" t="s">
        <v>170</v>
      </c>
      <c r="L32" s="174" t="s">
        <v>188</v>
      </c>
      <c r="M32" s="34" t="s">
        <v>168</v>
      </c>
      <c r="N32" s="33">
        <f t="shared" si="0"/>
        <v>15</v>
      </c>
      <c r="O32" s="100" t="s">
        <v>167</v>
      </c>
      <c r="P32" s="33">
        <f t="shared" si="1"/>
        <v>15</v>
      </c>
      <c r="Q32" s="100" t="s">
        <v>166</v>
      </c>
      <c r="R32" s="33">
        <f t="shared" si="2"/>
        <v>15</v>
      </c>
      <c r="S32" s="100" t="s">
        <v>165</v>
      </c>
      <c r="T32" s="33">
        <f t="shared" si="3"/>
        <v>15</v>
      </c>
      <c r="U32" s="100" t="s">
        <v>164</v>
      </c>
      <c r="V32" s="33">
        <f t="shared" si="4"/>
        <v>15</v>
      </c>
      <c r="W32" s="100" t="s">
        <v>163</v>
      </c>
      <c r="X32" s="33">
        <f t="shared" si="5"/>
        <v>15</v>
      </c>
      <c r="Y32" s="100" t="s">
        <v>162</v>
      </c>
      <c r="Z32" s="33">
        <f t="shared" si="6"/>
        <v>10</v>
      </c>
      <c r="AA32" s="32">
        <f t="shared" si="7"/>
        <v>100</v>
      </c>
      <c r="AB32" s="74" t="str">
        <f t="shared" si="8"/>
        <v>Fuerte</v>
      </c>
      <c r="AC32" s="75" t="s">
        <v>169</v>
      </c>
      <c r="AD32" s="74" t="str">
        <f t="shared" si="9"/>
        <v>Fuerte</v>
      </c>
      <c r="AE32" s="74" t="str">
        <f t="shared" si="10"/>
        <v>FuerteFuerte</v>
      </c>
      <c r="AF32" s="74" t="str">
        <f>IFERROR(VLOOKUP(AE32,[1]PARAMETROS!$BH$2:$BJ$10,3,FALSE),"")</f>
        <v>Fuerte</v>
      </c>
      <c r="AG32" s="74">
        <f t="shared" si="11"/>
        <v>100</v>
      </c>
      <c r="AH32" s="74" t="str">
        <f>IFERROR(VLOOKUP(AE32,[1]PARAMETROS!$BH$2:$BJ$10,2,FALSE),"")</f>
        <v>No</v>
      </c>
      <c r="AI32" s="307"/>
      <c r="AJ32" s="422"/>
      <c r="AK32" s="434"/>
      <c r="AL32" s="434"/>
      <c r="AM32" s="286"/>
      <c r="AN32" s="309"/>
      <c r="AO32" s="436"/>
      <c r="AP32" s="301"/>
      <c r="AQ32" s="303"/>
      <c r="AR32" s="305"/>
      <c r="AS32" s="280"/>
      <c r="AT32" s="172" t="s">
        <v>188</v>
      </c>
      <c r="AU32" s="348"/>
      <c r="AV32" s="284"/>
      <c r="AW32" s="284"/>
      <c r="AX32" s="288"/>
      <c r="AY32" s="323"/>
      <c r="AZ32" s="418"/>
      <c r="BA32" s="420"/>
      <c r="BB32" s="299"/>
      <c r="BC32" s="254"/>
      <c r="BD32" s="265"/>
    </row>
    <row r="33" spans="1:61" s="143" customFormat="1" ht="64.5" customHeight="1" x14ac:dyDescent="0.2">
      <c r="A33" s="279"/>
      <c r="B33" s="322" t="s">
        <v>173</v>
      </c>
      <c r="C33" s="279" t="s">
        <v>185</v>
      </c>
      <c r="D33" s="295" t="s">
        <v>184</v>
      </c>
      <c r="E33" s="283" t="s">
        <v>183</v>
      </c>
      <c r="F33" s="169" t="s">
        <v>182</v>
      </c>
      <c r="G33" s="322" t="s">
        <v>181</v>
      </c>
      <c r="H33" s="330">
        <v>1</v>
      </c>
      <c r="I33" s="283">
        <v>3</v>
      </c>
      <c r="J33" s="332" t="str">
        <f>IF(E33="8. Corrupción",IF(OR(AND(H33=1,I33=5),AND(H33=2,I33=5),AND(H33=3,I33=4),(H33+I33&gt;=8)),"Extrema",IF(OR(AND(H33=1,I33=4),AND(H33=2,I33=4),AND(H33=4,I33=3),AND(H33=3,I33=3)),"Alta",IF(OR(AND(H33=1,I33=3),AND(H33=2,I33=3)),"Moderada","No aplica para Corrupción"))),IF(H33+I33=0,"",IF(OR(AND(H33=3,I33=4),(AND(H33=2,I33=5)),(AND(H33=1,I33=5))),"Extrema",IF(OR(AND(H33=3,I33=1),(AND(H33=2,I33=2))),"Baja",IF(OR(AND(H33=4,I33=1),AND(H33=3,I33=2),AND(H33=2,I33=3),AND(H33=1,I33=3)),"Moderada",IF(H33+I33&gt;=8,"Extrema",IF(H33+I33&lt;4,"Baja",IF(H33+I33&gt;=6,"Alta","Alta"))))))))</f>
        <v>Moderada</v>
      </c>
      <c r="K33" s="279" t="s">
        <v>174</v>
      </c>
      <c r="L33" s="281" t="s">
        <v>180</v>
      </c>
      <c r="M33" s="37" t="s">
        <v>168</v>
      </c>
      <c r="N33" s="36">
        <f t="shared" si="0"/>
        <v>15</v>
      </c>
      <c r="O33" s="101" t="s">
        <v>167</v>
      </c>
      <c r="P33" s="36">
        <f t="shared" si="1"/>
        <v>15</v>
      </c>
      <c r="Q33" s="101" t="s">
        <v>166</v>
      </c>
      <c r="R33" s="36">
        <f t="shared" si="2"/>
        <v>15</v>
      </c>
      <c r="S33" s="101" t="s">
        <v>165</v>
      </c>
      <c r="T33" s="36">
        <f t="shared" si="3"/>
        <v>15</v>
      </c>
      <c r="U33" s="101" t="s">
        <v>164</v>
      </c>
      <c r="V33" s="36">
        <f t="shared" si="4"/>
        <v>15</v>
      </c>
      <c r="W33" s="101" t="s">
        <v>163</v>
      </c>
      <c r="X33" s="36">
        <f t="shared" si="5"/>
        <v>15</v>
      </c>
      <c r="Y33" s="101" t="s">
        <v>162</v>
      </c>
      <c r="Z33" s="36">
        <f t="shared" si="6"/>
        <v>10</v>
      </c>
      <c r="AA33" s="35">
        <f t="shared" si="7"/>
        <v>100</v>
      </c>
      <c r="AB33" s="73" t="str">
        <f t="shared" si="8"/>
        <v>Fuerte</v>
      </c>
      <c r="AC33" s="71" t="s">
        <v>169</v>
      </c>
      <c r="AD33" s="73" t="str">
        <f t="shared" si="9"/>
        <v>Fuerte</v>
      </c>
      <c r="AE33" s="73" t="str">
        <f t="shared" si="10"/>
        <v>FuerteFuerte</v>
      </c>
      <c r="AF33" s="73" t="str">
        <f>IFERROR(VLOOKUP(AE33,[1]PARAMETROS!$BH$2:$BJ$10,3,FALSE),"")</f>
        <v>Fuerte</v>
      </c>
      <c r="AG33" s="73">
        <f t="shared" si="11"/>
        <v>100</v>
      </c>
      <c r="AH33" s="73" t="str">
        <f>IFERROR(VLOOKUP(AE33,[1]PARAMETROS!$BH$2:$BJ$10,2,FALSE),"")</f>
        <v>No</v>
      </c>
      <c r="AI33" s="306">
        <f>IFERROR(AVERAGE(AG33:AG34),0)</f>
        <v>100</v>
      </c>
      <c r="AJ33" s="421" t="str">
        <f>IF(AI33&gt;=100,"Fuerte",IF(AI33&gt;=50,"Moderado",IF(AI33&gt;=0,"Débil","")))</f>
        <v>Fuerte</v>
      </c>
      <c r="AK33" s="285" t="s">
        <v>172</v>
      </c>
      <c r="AL33" s="285" t="s">
        <v>179</v>
      </c>
      <c r="AM33" s="285" t="str">
        <f>+AJ33&amp;AK33&amp;AL33</f>
        <v>FuerteDirectamenteIndirectamente</v>
      </c>
      <c r="AN33" s="308">
        <f>IFERROR(VLOOKUP(AM33,[1]PARAMETROS!$BD$1:$BG$9,2,FALSE),0)</f>
        <v>2</v>
      </c>
      <c r="AO33" s="435">
        <f>IF(E33&lt;&gt;"8. Corrupción",IFERROR(VLOOKUP(AM33,[1]PARAMETROS!$BD$1:$BG$9,3,FALSE),0),0)</f>
        <v>0</v>
      </c>
      <c r="AP33" s="300">
        <f>IF(H33 ="",0,IF(H33-AN33&lt;=0,1,H33-AN33))</f>
        <v>1</v>
      </c>
      <c r="AQ33" s="302">
        <f>IF(E33&lt;&gt;"8. Corrupción",IF(I33="",0,IF(I33-AO33=0,1,I33-AO33)),I33)</f>
        <v>3</v>
      </c>
      <c r="AR33" s="304" t="str">
        <f>IF(E33="8. Corrupción",IF(OR(AND(AP33=1,AQ33=5),AND(AP33=2,AQ33=5),AND(AP33=3,AQ33=4),(AP33+AQ33&gt;=8)),"Extrema",IF(OR(AND(AP33=1,AQ33=4),AND(AP33=2,AQ33=4),AND(AP33=4,AQ33=3),AND(AP33=3,AQ33=3)),"Alta",IF(OR(AND(AP33=1,AQ33=3),AND(AP33=2,AQ33=3)),"Moderada","No aplica para Corrupción"))),IF(AP33+AQ33=0,"",IF(OR(AND(AP33=3,AQ33=4),(AND(AP33=2,AQ33=5)),(AND(AP33=1,AQ33=5))),"Extrema",IF(OR(AND(AP33=3,AQ33=1),(AND(AP33=2,AQ33=2))),"Baja",IF(OR(AND(AP33=4,AQ33=1),AND(AP33=3,AQ33=2),AND(AP33=2,AQ33=3),AND(AP33=1,AQ33=3)),"Moderada",IF(AP33+AQ33&gt;=8,"Extrema",IF(AP33+AQ33&lt;4,"Baja",IF(AP33+AQ33&gt;=6,"Alta","Alta"))))))))</f>
        <v>Moderada</v>
      </c>
      <c r="AS33" s="293" t="s">
        <v>171</v>
      </c>
      <c r="AT33" s="283" t="str">
        <f>+L33</f>
        <v>Revisión de documentos precontractuales de cada uno de los proceso de contratación adelantados por la Subdirección de Contratación.</v>
      </c>
      <c r="AU33" s="295" t="s">
        <v>178</v>
      </c>
      <c r="AV33" s="283" t="s">
        <v>177</v>
      </c>
      <c r="AW33" s="283" t="s">
        <v>176</v>
      </c>
      <c r="AX33" s="287">
        <v>43586</v>
      </c>
      <c r="AY33" s="289">
        <v>43830</v>
      </c>
      <c r="AZ33" s="291" t="s">
        <v>348</v>
      </c>
      <c r="BA33" s="296">
        <v>100</v>
      </c>
      <c r="BB33" s="298" t="s">
        <v>436</v>
      </c>
      <c r="BC33" s="296" t="s">
        <v>320</v>
      </c>
      <c r="BD33" s="263"/>
    </row>
    <row r="34" spans="1:61" s="143" customFormat="1" ht="238.5" customHeight="1" thickBot="1" x14ac:dyDescent="0.25">
      <c r="A34" s="280"/>
      <c r="B34" s="323"/>
      <c r="C34" s="280"/>
      <c r="D34" s="284"/>
      <c r="E34" s="284"/>
      <c r="F34" s="172" t="s">
        <v>175</v>
      </c>
      <c r="G34" s="323"/>
      <c r="H34" s="331"/>
      <c r="I34" s="284"/>
      <c r="J34" s="333"/>
      <c r="K34" s="280"/>
      <c r="L34" s="282"/>
      <c r="M34" s="34" t="s">
        <v>168</v>
      </c>
      <c r="N34" s="33">
        <f t="shared" si="0"/>
        <v>15</v>
      </c>
      <c r="O34" s="102" t="s">
        <v>167</v>
      </c>
      <c r="P34" s="33">
        <f t="shared" si="1"/>
        <v>15</v>
      </c>
      <c r="Q34" s="102" t="s">
        <v>166</v>
      </c>
      <c r="R34" s="33">
        <f t="shared" si="2"/>
        <v>15</v>
      </c>
      <c r="S34" s="102" t="s">
        <v>165</v>
      </c>
      <c r="T34" s="33">
        <f t="shared" si="3"/>
        <v>15</v>
      </c>
      <c r="U34" s="102" t="s">
        <v>164</v>
      </c>
      <c r="V34" s="33">
        <f t="shared" si="4"/>
        <v>15</v>
      </c>
      <c r="W34" s="102" t="s">
        <v>163</v>
      </c>
      <c r="X34" s="33">
        <f t="shared" si="5"/>
        <v>15</v>
      </c>
      <c r="Y34" s="102" t="s">
        <v>162</v>
      </c>
      <c r="Z34" s="33">
        <f t="shared" si="6"/>
        <v>10</v>
      </c>
      <c r="AA34" s="32">
        <f t="shared" si="7"/>
        <v>100</v>
      </c>
      <c r="AB34" s="74" t="str">
        <f t="shared" si="8"/>
        <v>Fuerte</v>
      </c>
      <c r="AC34" s="72" t="s">
        <v>169</v>
      </c>
      <c r="AD34" s="74" t="str">
        <f t="shared" si="9"/>
        <v>Fuerte</v>
      </c>
      <c r="AE34" s="74" t="str">
        <f t="shared" si="10"/>
        <v>FuerteFuerte</v>
      </c>
      <c r="AF34" s="74" t="str">
        <f>IFERROR(VLOOKUP(AE34,[1]PARAMETROS!$BH$2:$BJ$10,3,FALSE),"")</f>
        <v>Fuerte</v>
      </c>
      <c r="AG34" s="74">
        <f t="shared" si="11"/>
        <v>100</v>
      </c>
      <c r="AH34" s="74" t="str">
        <f>IFERROR(VLOOKUP(AE34,[1]PARAMETROS!$BH$2:$BJ$10,2,FALSE),"")</f>
        <v>No</v>
      </c>
      <c r="AI34" s="307"/>
      <c r="AJ34" s="422"/>
      <c r="AK34" s="286"/>
      <c r="AL34" s="286"/>
      <c r="AM34" s="286"/>
      <c r="AN34" s="309"/>
      <c r="AO34" s="436"/>
      <c r="AP34" s="301"/>
      <c r="AQ34" s="303"/>
      <c r="AR34" s="305"/>
      <c r="AS34" s="294"/>
      <c r="AT34" s="284"/>
      <c r="AU34" s="284"/>
      <c r="AV34" s="284"/>
      <c r="AW34" s="284"/>
      <c r="AX34" s="288"/>
      <c r="AY34" s="290"/>
      <c r="AZ34" s="292"/>
      <c r="BA34" s="297"/>
      <c r="BB34" s="299"/>
      <c r="BC34" s="297"/>
      <c r="BD34" s="265"/>
    </row>
    <row r="35" spans="1:61" s="181" customFormat="1" ht="24" customHeight="1" x14ac:dyDescent="0.2">
      <c r="A35" s="175"/>
      <c r="B35" s="176"/>
      <c r="C35" s="176"/>
      <c r="D35" s="176"/>
      <c r="E35" s="176"/>
      <c r="F35" s="177"/>
      <c r="G35" s="176"/>
      <c r="H35" s="176"/>
      <c r="I35" s="176"/>
      <c r="J35" s="178"/>
      <c r="K35" s="177"/>
      <c r="L35" s="177"/>
      <c r="M35" s="103"/>
      <c r="N35" s="104"/>
      <c r="O35" s="103"/>
      <c r="P35" s="104"/>
      <c r="Q35" s="103"/>
      <c r="R35" s="104"/>
      <c r="S35" s="103"/>
      <c r="T35" s="104"/>
      <c r="U35" s="103"/>
      <c r="V35" s="104"/>
      <c r="W35" s="103"/>
      <c r="X35" s="104"/>
      <c r="Y35" s="103"/>
      <c r="Z35" s="104"/>
      <c r="AA35" s="31"/>
      <c r="AB35" s="31"/>
      <c r="AC35" s="30"/>
      <c r="AD35" s="31"/>
      <c r="AE35" s="31"/>
      <c r="AF35" s="31"/>
      <c r="AG35" s="31"/>
      <c r="AH35" s="31"/>
      <c r="AI35" s="179"/>
      <c r="AJ35" s="31"/>
      <c r="AK35" s="30"/>
      <c r="AL35" s="30"/>
      <c r="AM35" s="30"/>
      <c r="AN35" s="178"/>
      <c r="AO35" s="178"/>
      <c r="AP35" s="178"/>
      <c r="AQ35" s="178"/>
      <c r="AR35" s="178"/>
      <c r="AS35" s="176"/>
      <c r="AT35" s="182"/>
      <c r="AU35" s="182"/>
      <c r="AV35" s="182"/>
      <c r="AW35" s="177"/>
      <c r="AX35" s="183"/>
      <c r="AY35" s="183"/>
      <c r="AZ35" s="184"/>
      <c r="BA35" s="220"/>
      <c r="BB35" s="180"/>
      <c r="BC35" s="180"/>
      <c r="BD35" s="180"/>
    </row>
    <row r="36" spans="1:61" s="181" customFormat="1" ht="24" customHeight="1" x14ac:dyDescent="0.2">
      <c r="A36" s="175"/>
      <c r="B36" s="176"/>
      <c r="C36" s="176"/>
      <c r="D36" s="176"/>
      <c r="E36" s="176"/>
      <c r="F36" s="177"/>
      <c r="G36" s="176"/>
      <c r="H36" s="176"/>
      <c r="I36" s="176"/>
      <c r="J36" s="178"/>
      <c r="K36" s="177"/>
      <c r="L36" s="177"/>
      <c r="M36" s="103"/>
      <c r="N36" s="104"/>
      <c r="O36" s="103"/>
      <c r="P36" s="104"/>
      <c r="Q36" s="103"/>
      <c r="R36" s="104"/>
      <c r="S36" s="103"/>
      <c r="T36" s="104"/>
      <c r="U36" s="103"/>
      <c r="V36" s="104"/>
      <c r="W36" s="103"/>
      <c r="X36" s="104"/>
      <c r="Y36" s="103"/>
      <c r="Z36" s="104"/>
      <c r="AA36" s="31"/>
      <c r="AB36" s="31"/>
      <c r="AC36" s="30"/>
      <c r="AD36" s="31"/>
      <c r="AE36" s="31"/>
      <c r="AF36" s="31"/>
      <c r="AG36" s="31"/>
      <c r="AH36" s="31"/>
      <c r="AI36" s="179"/>
      <c r="AJ36" s="31"/>
      <c r="AK36" s="30"/>
      <c r="AL36" s="30"/>
      <c r="AM36" s="30"/>
      <c r="AN36" s="178"/>
      <c r="AO36" s="178"/>
      <c r="AP36" s="178"/>
      <c r="AQ36" s="178"/>
      <c r="AR36" s="178"/>
      <c r="AS36" s="176"/>
      <c r="AT36" s="182"/>
      <c r="AU36" s="182"/>
      <c r="AV36" s="182"/>
      <c r="AW36" s="177"/>
      <c r="AX36" s="183"/>
      <c r="AY36" s="183"/>
      <c r="AZ36" s="184"/>
      <c r="BA36" s="220"/>
      <c r="BB36" s="180"/>
      <c r="BC36" s="180"/>
      <c r="BD36" s="180"/>
    </row>
    <row r="37" spans="1:61" ht="21" customHeight="1" x14ac:dyDescent="0.2">
      <c r="A37" s="386" t="s">
        <v>363</v>
      </c>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row>
    <row r="38" spans="1:61" ht="21" customHeight="1" x14ac:dyDescent="0.2">
      <c r="A38" s="386" t="s">
        <v>362</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row>
    <row r="39" spans="1:61" ht="21" customHeight="1" x14ac:dyDescent="0.2">
      <c r="A39" s="386" t="s">
        <v>361</v>
      </c>
      <c r="B39" s="386"/>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row>
  </sheetData>
  <sheetProtection formatCells="0" formatColumns="0" formatRows="0" insertHyperlinks="0" sort="0" autoFilter="0" pivotTables="0"/>
  <protectedRanges>
    <protectedRange sqref="AS33 AS13 AS31 AS14:AS29" name="Rango1"/>
  </protectedRanges>
  <dataConsolidate/>
  <mergeCells count="162">
    <mergeCell ref="AO33:AO34"/>
    <mergeCell ref="AS8:AS13"/>
    <mergeCell ref="AM9:AM13"/>
    <mergeCell ref="AA11:AA13"/>
    <mergeCell ref="M11:M13"/>
    <mergeCell ref="O11:O13"/>
    <mergeCell ref="Q11:Q13"/>
    <mergeCell ref="S11:S13"/>
    <mergeCell ref="N11:N13"/>
    <mergeCell ref="P11:P13"/>
    <mergeCell ref="M10:O10"/>
    <mergeCell ref="AA10:AB10"/>
    <mergeCell ref="AO10:AO13"/>
    <mergeCell ref="AF11:AF13"/>
    <mergeCell ref="AP8:AP13"/>
    <mergeCell ref="AQ8:AQ13"/>
    <mergeCell ref="AJ31:AJ32"/>
    <mergeCell ref="AK31:AK32"/>
    <mergeCell ref="H6:AY6"/>
    <mergeCell ref="AS7:AY7"/>
    <mergeCell ref="K7:AQ7"/>
    <mergeCell ref="A37:BI37"/>
    <mergeCell ref="AT8:AT13"/>
    <mergeCell ref="AI8:AJ13"/>
    <mergeCell ref="AK8:AK13"/>
    <mergeCell ref="AL8:AL13"/>
    <mergeCell ref="M8:AB9"/>
    <mergeCell ref="AL31:AL32"/>
    <mergeCell ref="AM31:AM32"/>
    <mergeCell ref="AN31:AN32"/>
    <mergeCell ref="AO31:AO32"/>
    <mergeCell ref="AW31:AW32"/>
    <mergeCell ref="AX31:AX32"/>
    <mergeCell ref="AY31:AY32"/>
    <mergeCell ref="AP31:AP32"/>
    <mergeCell ref="AQ31:AQ32"/>
    <mergeCell ref="AR31:AR32"/>
    <mergeCell ref="AS31:AS32"/>
    <mergeCell ref="AU31:AU32"/>
    <mergeCell ref="AV31:AV32"/>
    <mergeCell ref="Y11:Y13"/>
    <mergeCell ref="AC8:AD9"/>
    <mergeCell ref="A7:A13"/>
    <mergeCell ref="A39:BI39"/>
    <mergeCell ref="K8:L12"/>
    <mergeCell ref="A38:BI38"/>
    <mergeCell ref="A6:B6"/>
    <mergeCell ref="AV8:AV13"/>
    <mergeCell ref="AW8:AW13"/>
    <mergeCell ref="AX8:AY11"/>
    <mergeCell ref="R10:R13"/>
    <mergeCell ref="AN10:AN13"/>
    <mergeCell ref="C6:G6"/>
    <mergeCell ref="AZ6:BA6"/>
    <mergeCell ref="I9:I13"/>
    <mergeCell ref="AC10:AD10"/>
    <mergeCell ref="AD11:AD13"/>
    <mergeCell ref="V10:V13"/>
    <mergeCell ref="T10:T13"/>
    <mergeCell ref="AF8:AH10"/>
    <mergeCell ref="BD31:BD32"/>
    <mergeCell ref="AZ31:AZ32"/>
    <mergeCell ref="BA31:BA32"/>
    <mergeCell ref="BB31:BB32"/>
    <mergeCell ref="BC31:BC32"/>
    <mergeCell ref="AJ33:AJ34"/>
    <mergeCell ref="A31:A32"/>
    <mergeCell ref="B31:B32"/>
    <mergeCell ref="C31:C32"/>
    <mergeCell ref="D31:D32"/>
    <mergeCell ref="E31:E32"/>
    <mergeCell ref="BB2:BD2"/>
    <mergeCell ref="BB3:BD3"/>
    <mergeCell ref="BB4:BD4"/>
    <mergeCell ref="AU8:AU13"/>
    <mergeCell ref="AB11:AB13"/>
    <mergeCell ref="A5:BD5"/>
    <mergeCell ref="A2:B4"/>
    <mergeCell ref="C2:BA4"/>
    <mergeCell ref="BB6:BD6"/>
    <mergeCell ref="H7:J7"/>
    <mergeCell ref="AX12:AX13"/>
    <mergeCell ref="AY12:AY13"/>
    <mergeCell ref="H8:J8"/>
    <mergeCell ref="H9:H13"/>
    <mergeCell ref="AE8:AE13"/>
    <mergeCell ref="AN8:AO9"/>
    <mergeCell ref="AC11:AC13"/>
    <mergeCell ref="U11:U13"/>
    <mergeCell ref="W11:W13"/>
    <mergeCell ref="A33:A34"/>
    <mergeCell ref="B33:B34"/>
    <mergeCell ref="C33:C34"/>
    <mergeCell ref="D33:D34"/>
    <mergeCell ref="E33:E34"/>
    <mergeCell ref="G33:G34"/>
    <mergeCell ref="H33:H34"/>
    <mergeCell ref="I33:I34"/>
    <mergeCell ref="J33:J34"/>
    <mergeCell ref="B7:B13"/>
    <mergeCell ref="C7:C13"/>
    <mergeCell ref="D7:D13"/>
    <mergeCell ref="E7:E13"/>
    <mergeCell ref="F7:F13"/>
    <mergeCell ref="G31:G32"/>
    <mergeCell ref="AZ7:AZ13"/>
    <mergeCell ref="BA7:BA13"/>
    <mergeCell ref="BB7:BB13"/>
    <mergeCell ref="H31:H32"/>
    <mergeCell ref="I31:I32"/>
    <mergeCell ref="J31:J32"/>
    <mergeCell ref="AI31:AI32"/>
    <mergeCell ref="X11:X13"/>
    <mergeCell ref="Z10:Z13"/>
    <mergeCell ref="AH11:AH13"/>
    <mergeCell ref="G7:G13"/>
    <mergeCell ref="F15:F29"/>
    <mergeCell ref="G15:G29"/>
    <mergeCell ref="H15:H29"/>
    <mergeCell ref="I15:I29"/>
    <mergeCell ref="J15:J29"/>
    <mergeCell ref="B15:B29"/>
    <mergeCell ref="BC7:BC13"/>
    <mergeCell ref="BD7:BD13"/>
    <mergeCell ref="K33:K34"/>
    <mergeCell ref="L33:L34"/>
    <mergeCell ref="AT33:AT34"/>
    <mergeCell ref="AL33:AL34"/>
    <mergeCell ref="AM33:AM34"/>
    <mergeCell ref="BD33:BD34"/>
    <mergeCell ref="AX33:AX34"/>
    <mergeCell ref="AY33:AY34"/>
    <mergeCell ref="AZ33:AZ34"/>
    <mergeCell ref="AS33:AS34"/>
    <mergeCell ref="AU33:AU34"/>
    <mergeCell ref="AV33:AV34"/>
    <mergeCell ref="AW33:AW34"/>
    <mergeCell ref="BA33:BA34"/>
    <mergeCell ref="BB33:BB34"/>
    <mergeCell ref="BC33:BC34"/>
    <mergeCell ref="AP33:AP34"/>
    <mergeCell ref="AQ33:AQ34"/>
    <mergeCell ref="AR33:AR34"/>
    <mergeCell ref="AI33:AI34"/>
    <mergeCell ref="AK33:AK34"/>
    <mergeCell ref="AN33:AN34"/>
    <mergeCell ref="A15:A29"/>
    <mergeCell ref="C15:C29"/>
    <mergeCell ref="D15:D29"/>
    <mergeCell ref="E15:E29"/>
    <mergeCell ref="AX15:AX29"/>
    <mergeCell ref="AY15:AY29"/>
    <mergeCell ref="AS15:AS29"/>
    <mergeCell ref="AT15:AT29"/>
    <mergeCell ref="AU15:AU29"/>
    <mergeCell ref="AV15:AV29"/>
    <mergeCell ref="AW15:AW29"/>
    <mergeCell ref="K15:K29"/>
    <mergeCell ref="L15:L29"/>
    <mergeCell ref="AP15:AP29"/>
    <mergeCell ref="AQ15:AQ29"/>
    <mergeCell ref="AR15:AR29"/>
  </mergeCells>
  <conditionalFormatting sqref="AR14:AR15">
    <cfRule type="cellIs" dxfId="35" priority="169" operator="equal">
      <formula>"Extrema"</formula>
    </cfRule>
    <cfRule type="cellIs" dxfId="34" priority="170" operator="equal">
      <formula>"Alta"</formula>
    </cfRule>
    <cfRule type="cellIs" dxfId="33" priority="171" operator="equal">
      <formula>"Moderada"</formula>
    </cfRule>
    <cfRule type="cellIs" dxfId="32" priority="172" operator="equal">
      <formula>"Baja"</formula>
    </cfRule>
  </conditionalFormatting>
  <conditionalFormatting sqref="J14">
    <cfRule type="cellIs" dxfId="31" priority="149" operator="equal">
      <formula>"Extrema"</formula>
    </cfRule>
    <cfRule type="cellIs" dxfId="30" priority="150" operator="equal">
      <formula>"Alta"</formula>
    </cfRule>
    <cfRule type="cellIs" dxfId="29" priority="151" operator="equal">
      <formula>"Moderada"</formula>
    </cfRule>
    <cfRule type="cellIs" dxfId="28" priority="152" operator="equal">
      <formula>"Baja"</formula>
    </cfRule>
  </conditionalFormatting>
  <conditionalFormatting sqref="J15">
    <cfRule type="cellIs" dxfId="27" priority="129" operator="equal">
      <formula>"Extrema"</formula>
    </cfRule>
    <cfRule type="cellIs" dxfId="26" priority="130" operator="equal">
      <formula>"Alta"</formula>
    </cfRule>
    <cfRule type="cellIs" dxfId="25" priority="131" operator="equal">
      <formula>"Moderada"</formula>
    </cfRule>
    <cfRule type="cellIs" dxfId="24" priority="132" operator="equal">
      <formula>"Baja"</formula>
    </cfRule>
  </conditionalFormatting>
  <conditionalFormatting sqref="AR30">
    <cfRule type="cellIs" dxfId="23" priority="117" operator="equal">
      <formula>"Extrema"</formula>
    </cfRule>
    <cfRule type="cellIs" dxfId="22" priority="118" operator="equal">
      <formula>"Alta"</formula>
    </cfRule>
    <cfRule type="cellIs" dxfId="21" priority="119" operator="equal">
      <formula>"Moderada"</formula>
    </cfRule>
    <cfRule type="cellIs" dxfId="20" priority="120" operator="equal">
      <formula>"Baja"</formula>
    </cfRule>
  </conditionalFormatting>
  <conditionalFormatting sqref="J30">
    <cfRule type="cellIs" dxfId="19" priority="113" operator="equal">
      <formula>"Extrema"</formula>
    </cfRule>
    <cfRule type="cellIs" dxfId="18" priority="114" operator="equal">
      <formula>"Alta"</formula>
    </cfRule>
    <cfRule type="cellIs" dxfId="17" priority="115" operator="equal">
      <formula>"Moderada"</formula>
    </cfRule>
    <cfRule type="cellIs" dxfId="16" priority="116" operator="equal">
      <formula>"Baja"</formula>
    </cfRule>
  </conditionalFormatting>
  <conditionalFormatting sqref="AR31:AR32">
    <cfRule type="cellIs" dxfId="15" priority="77" operator="equal">
      <formula>"Extrema"</formula>
    </cfRule>
    <cfRule type="cellIs" dxfId="14" priority="78" operator="equal">
      <formula>"Alta"</formula>
    </cfRule>
    <cfRule type="cellIs" dxfId="13" priority="79" operator="equal">
      <formula>"Moderada"</formula>
    </cfRule>
    <cfRule type="cellIs" dxfId="12" priority="80" operator="equal">
      <formula>"Baja"</formula>
    </cfRule>
  </conditionalFormatting>
  <conditionalFormatting sqref="J31:J32">
    <cfRule type="cellIs" dxfId="11" priority="73" operator="equal">
      <formula>"Extrema"</formula>
    </cfRule>
    <cfRule type="cellIs" dxfId="10" priority="74" operator="equal">
      <formula>"Alta"</formula>
    </cfRule>
    <cfRule type="cellIs" dxfId="9" priority="75" operator="equal">
      <formula>"Moderada"</formula>
    </cfRule>
    <cfRule type="cellIs" dxfId="8" priority="76" operator="equal">
      <formula>"Baja"</formula>
    </cfRule>
  </conditionalFormatting>
  <conditionalFormatting sqref="AR33:AR34">
    <cfRule type="cellIs" dxfId="7" priority="29" operator="equal">
      <formula>"Extrema"</formula>
    </cfRule>
    <cfRule type="cellIs" dxfId="6" priority="30" operator="equal">
      <formula>"Alta"</formula>
    </cfRule>
    <cfRule type="cellIs" dxfId="5" priority="31" operator="equal">
      <formula>"Moderada"</formula>
    </cfRule>
    <cfRule type="cellIs" dxfId="4" priority="32" operator="equal">
      <formula>"Baja"</formula>
    </cfRule>
  </conditionalFormatting>
  <conditionalFormatting sqref="J33:J34">
    <cfRule type="cellIs" dxfId="3" priority="25" operator="equal">
      <formula>"Extrema"</formula>
    </cfRule>
    <cfRule type="cellIs" dxfId="2" priority="26" operator="equal">
      <formula>"Alta"</formula>
    </cfRule>
    <cfRule type="cellIs" dxfId="1" priority="27" operator="equal">
      <formula>"Moderada"</formula>
    </cfRule>
    <cfRule type="cellIs" dxfId="0" priority="28" operator="equal">
      <formula>"Baja"</formula>
    </cfRule>
  </conditionalFormatting>
  <dataValidations count="10">
    <dataValidation type="list" allowBlank="1" showInputMessage="1" showErrorMessage="1" sqref="AC37:AC39 Y14:Y36">
      <formula1>"Completa,Incompleta,No existe"</formula1>
    </dataValidation>
    <dataValidation type="list" allowBlank="1" showInputMessage="1" showErrorMessage="1" sqref="AA37:AA39 W14:W36">
      <formula1>"Se investigan y resuelven oportunamente,No se investigan y no se resuelven oportunamente"</formula1>
    </dataValidation>
    <dataValidation type="list" allowBlank="1" showInputMessage="1" showErrorMessage="1" sqref="Y37:Y39 U14:U36">
      <formula1>"Confiable,No confiable"</formula1>
    </dataValidation>
    <dataValidation type="list" allowBlank="1" showInputMessage="1" showErrorMessage="1" sqref="W37:W39 S14:S36">
      <formula1>"Prevenir,Detectar,No es un control"</formula1>
    </dataValidation>
    <dataValidation type="list" allowBlank="1" showInputMessage="1" showErrorMessage="1" sqref="U37:U39 Q14:Q36">
      <formula1>"Oportuna,Inoportuna"</formula1>
    </dataValidation>
    <dataValidation type="list" allowBlank="1" showInputMessage="1" showErrorMessage="1" sqref="S37:S39 O14:O36">
      <formula1>"Adecuado,Inadecuado"</formula1>
    </dataValidation>
    <dataValidation type="list" allowBlank="1" showInputMessage="1" showErrorMessage="1" sqref="Q37:Q39 M14:M36">
      <formula1>"Asignado,No asignado"</formula1>
    </dataValidation>
    <dataValidation type="list" allowBlank="1" showInputMessage="1" showErrorMessage="1" sqref="AO37:AO39 AK33 AK14:AK31">
      <formula1>"Directamente,No disminuye"</formula1>
    </dataValidation>
    <dataValidation type="list" allowBlank="1" showInputMessage="1" showErrorMessage="1" sqref="AP37:AQ39 AL33 AL14:AL31">
      <formula1>"Directamente,Indirectamente,No disminuye"</formula1>
    </dataValidation>
    <dataValidation type="list" allowBlank="1" showInputMessage="1" showErrorMessage="1" sqref="AG37:AG39 AC14:AC36">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paperSize="41" scale="28" orientation="landscape" horizontalDpi="4294967295" verticalDpi="4294967295" r:id="rId1"/>
  <headerFooter>
    <oddFooter>&amp;R&amp;"Arial,Normal"&amp;72&amp;K02-008COPIA CONTROLADA</oddFooter>
  </headerFooter>
  <colBreaks count="1" manualBreakCount="1">
    <brk id="5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63" r:id="rId4" name="Button 19">
              <controlPr defaultSize="0" print="0" autoFill="0" autoPict="0" macro="[0]!controles_Haga_clic_en">
                <anchor moveWithCells="1" sizeWithCells="1">
                  <from>
                    <xdr:col>10</xdr:col>
                    <xdr:colOff>323850</xdr:colOff>
                    <xdr:row>9</xdr:row>
                    <xdr:rowOff>142875</xdr:rowOff>
                  </from>
                  <to>
                    <xdr:col>11</xdr:col>
                    <xdr:colOff>1390650</xdr:colOff>
                    <xdr:row>10</xdr:row>
                    <xdr:rowOff>219075</xdr:rowOff>
                  </to>
                </anchor>
              </controlPr>
            </control>
          </mc:Choice>
        </mc:AlternateContent>
        <mc:AlternateContent xmlns:mc="http://schemas.openxmlformats.org/markup-compatibility/2006">
          <mc:Choice Requires="x14">
            <control shapeId="6164" r:id="rId5" name="Button 20">
              <controlPr defaultSize="0" print="0" autoFill="0" autoPict="0" macro="[0]!Causas_Haga_clic_en">
                <anchor moveWithCells="1" sizeWithCells="1">
                  <from>
                    <xdr:col>5</xdr:col>
                    <xdr:colOff>285750</xdr:colOff>
                    <xdr:row>11</xdr:row>
                    <xdr:rowOff>123825</xdr:rowOff>
                  </from>
                  <to>
                    <xdr:col>5</xdr:col>
                    <xdr:colOff>1552575</xdr:colOff>
                    <xdr:row>12</xdr:row>
                    <xdr:rowOff>85725</xdr:rowOff>
                  </to>
                </anchor>
              </controlPr>
            </control>
          </mc:Choice>
        </mc:AlternateContent>
        <mc:AlternateContent xmlns:mc="http://schemas.openxmlformats.org/markup-compatibility/2006">
          <mc:Choice Requires="x14">
            <control shapeId="6165" r:id="rId6" name="Button 21">
              <controlPr defaultSize="0" print="0" autoFill="0" autoPict="0" macro="[0]!EliminarCausa_Haga_clic_en">
                <anchor moveWithCells="1" sizeWithCells="1">
                  <from>
                    <xdr:col>5</xdr:col>
                    <xdr:colOff>285750</xdr:colOff>
                    <xdr:row>12</xdr:row>
                    <xdr:rowOff>142875</xdr:rowOff>
                  </from>
                  <to>
                    <xdr:col>5</xdr:col>
                    <xdr:colOff>1533525</xdr:colOff>
                    <xdr:row>12</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x14:formula1>
            <xm:f>[2]PARAMETROS!#REF!</xm:f>
          </x14:formula1>
          <xm:sqref>K30</xm:sqref>
        </x14:dataValidation>
        <x14:dataValidation type="list" allowBlank="1" showInputMessage="1" showErrorMessage="1">
          <x14:formula1>
            <xm:f>[2]PARAMETROS!#REF!</xm:f>
          </x14:formula1>
          <xm:sqref>H30:I30 E30 B30:C30 AS30</xm:sqref>
        </x14:dataValidation>
        <x14:dataValidation type="list" allowBlank="1" showInputMessage="1">
          <x14:formula1>
            <xm:f>[1]PARAMETROS!#REF!</xm:f>
          </x14:formula1>
          <xm:sqref>K31 K33 K14:K15</xm:sqref>
        </x14:dataValidation>
        <x14:dataValidation type="list" allowBlank="1" showInputMessage="1" showErrorMessage="1">
          <x14:formula1>
            <xm:f>[1]PARAMETROS!#REF!</xm:f>
          </x14:formula1>
          <xm:sqref>H31:I31 E14:E15 H33:I33 AS31 I14:I15 AS33 K32 K34:K36 E31 C14:C15 E33 B31:C31 B14:B15 A33:C33 A30:A31 A14:A15 H14:H15 AS14:AS15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7"/>
  <sheetViews>
    <sheetView topLeftCell="A10" zoomScaleNormal="100" zoomScaleSheetLayoutView="100" workbookViewId="0">
      <selection activeCell="A13" sqref="A13:O13"/>
    </sheetView>
  </sheetViews>
  <sheetFormatPr baseColWidth="10" defaultRowHeight="14.25" x14ac:dyDescent="0.2"/>
  <cols>
    <col min="1" max="1" width="15.28515625" style="82" customWidth="1"/>
    <col min="2" max="2" width="20.28515625" style="82" customWidth="1"/>
    <col min="3" max="3" width="6.85546875" style="82" customWidth="1"/>
    <col min="4" max="4" width="33.5703125" style="82" customWidth="1"/>
    <col min="5" max="5" width="26" style="82" customWidth="1"/>
    <col min="6" max="6" width="25.7109375" style="82" customWidth="1"/>
    <col min="7" max="7" width="32.85546875" style="82" customWidth="1"/>
    <col min="8" max="8" width="14.28515625" style="82" customWidth="1"/>
    <col min="9" max="9" width="11.42578125" style="82"/>
    <col min="10" max="10" width="94.7109375" style="185" customWidth="1"/>
    <col min="11" max="11" width="16.42578125" style="82" customWidth="1"/>
    <col min="12" max="12" width="144.5703125" style="82" customWidth="1"/>
    <col min="13" max="13" width="14.28515625" style="82" customWidth="1"/>
    <col min="14" max="14" width="11.42578125" style="82"/>
    <col min="15" max="15" width="11.7109375" style="82" customWidth="1"/>
    <col min="16" max="17" width="11.42578125" style="82"/>
    <col min="18" max="18" width="27.28515625" style="82" customWidth="1"/>
    <col min="19" max="16384" width="11.42578125" style="82"/>
  </cols>
  <sheetData>
    <row r="1" spans="1:24" ht="36.75" customHeight="1" x14ac:dyDescent="0.2">
      <c r="A1" s="466"/>
      <c r="B1" s="469" t="s">
        <v>307</v>
      </c>
      <c r="C1" s="469"/>
      <c r="D1" s="469"/>
      <c r="E1" s="469"/>
      <c r="F1" s="469"/>
      <c r="G1" s="469"/>
      <c r="H1" s="469"/>
      <c r="I1" s="469"/>
      <c r="J1" s="469"/>
      <c r="K1" s="469"/>
      <c r="L1" s="245" t="s">
        <v>127</v>
      </c>
      <c r="M1" s="245"/>
      <c r="N1" s="245"/>
      <c r="O1" s="246"/>
    </row>
    <row r="2" spans="1:24" ht="37.5" customHeight="1" x14ac:dyDescent="0.2">
      <c r="A2" s="467"/>
      <c r="B2" s="470"/>
      <c r="C2" s="470"/>
      <c r="D2" s="470"/>
      <c r="E2" s="470"/>
      <c r="F2" s="470"/>
      <c r="G2" s="470"/>
      <c r="H2" s="470"/>
      <c r="I2" s="470"/>
      <c r="J2" s="470"/>
      <c r="K2" s="470"/>
      <c r="L2" s="247" t="s">
        <v>128</v>
      </c>
      <c r="M2" s="247"/>
      <c r="N2" s="247"/>
      <c r="O2" s="248"/>
    </row>
    <row r="3" spans="1:24" ht="26.25" customHeight="1" x14ac:dyDescent="0.2">
      <c r="A3" s="468"/>
      <c r="B3" s="471"/>
      <c r="C3" s="471"/>
      <c r="D3" s="471"/>
      <c r="E3" s="471"/>
      <c r="F3" s="471"/>
      <c r="G3" s="471"/>
      <c r="H3" s="471"/>
      <c r="I3" s="471"/>
      <c r="J3" s="471"/>
      <c r="K3" s="471"/>
      <c r="L3" s="472" t="s">
        <v>59</v>
      </c>
      <c r="M3" s="472"/>
      <c r="N3" s="472"/>
      <c r="O3" s="473"/>
    </row>
    <row r="4" spans="1:24" ht="30" customHeight="1" x14ac:dyDescent="0.2">
      <c r="A4" s="484" t="s">
        <v>41</v>
      </c>
      <c r="B4" s="484" t="s">
        <v>42</v>
      </c>
      <c r="C4" s="478" t="s">
        <v>0</v>
      </c>
      <c r="D4" s="478"/>
      <c r="E4" s="478"/>
      <c r="F4" s="478"/>
      <c r="G4" s="478"/>
      <c r="H4" s="478"/>
      <c r="I4" s="478"/>
      <c r="J4" s="480" t="s">
        <v>1</v>
      </c>
      <c r="K4" s="480"/>
      <c r="L4" s="477" t="s">
        <v>2</v>
      </c>
      <c r="M4" s="477"/>
      <c r="N4" s="477"/>
      <c r="O4" s="477"/>
    </row>
    <row r="5" spans="1:24" ht="18.75" customHeight="1" x14ac:dyDescent="0.2">
      <c r="A5" s="485"/>
      <c r="B5" s="485"/>
      <c r="C5" s="478" t="s">
        <v>43</v>
      </c>
      <c r="D5" s="478"/>
      <c r="E5" s="478" t="s">
        <v>46</v>
      </c>
      <c r="F5" s="478" t="s">
        <v>47</v>
      </c>
      <c r="G5" s="478" t="s">
        <v>48</v>
      </c>
      <c r="H5" s="478" t="s">
        <v>49</v>
      </c>
      <c r="I5" s="478"/>
      <c r="J5" s="480" t="s">
        <v>52</v>
      </c>
      <c r="K5" s="480" t="s">
        <v>53</v>
      </c>
      <c r="L5" s="477" t="s">
        <v>54</v>
      </c>
      <c r="M5" s="477" t="s">
        <v>306</v>
      </c>
      <c r="N5" s="477" t="s">
        <v>56</v>
      </c>
      <c r="O5" s="477" t="s">
        <v>57</v>
      </c>
    </row>
    <row r="6" spans="1:24" ht="63.75" x14ac:dyDescent="0.2">
      <c r="A6" s="485"/>
      <c r="B6" s="485"/>
      <c r="C6" s="84" t="s">
        <v>44</v>
      </c>
      <c r="D6" s="85" t="s">
        <v>45</v>
      </c>
      <c r="E6" s="478"/>
      <c r="F6" s="478"/>
      <c r="G6" s="479"/>
      <c r="H6" s="85" t="s">
        <v>50</v>
      </c>
      <c r="I6" s="85" t="s">
        <v>51</v>
      </c>
      <c r="J6" s="480"/>
      <c r="K6" s="480"/>
      <c r="L6" s="477"/>
      <c r="M6" s="477"/>
      <c r="N6" s="477"/>
      <c r="O6" s="477"/>
    </row>
    <row r="7" spans="1:24" ht="136.5" customHeight="1" x14ac:dyDescent="0.2">
      <c r="A7" s="464" t="s">
        <v>4</v>
      </c>
      <c r="B7" s="487" t="s">
        <v>73</v>
      </c>
      <c r="C7" s="6" t="s">
        <v>17</v>
      </c>
      <c r="D7" s="26" t="s">
        <v>74</v>
      </c>
      <c r="E7" s="26" t="s">
        <v>75</v>
      </c>
      <c r="F7" s="26" t="s">
        <v>111</v>
      </c>
      <c r="G7" s="13" t="s">
        <v>95</v>
      </c>
      <c r="H7" s="18">
        <v>43466</v>
      </c>
      <c r="I7" s="18">
        <v>43830</v>
      </c>
      <c r="J7" s="10" t="s">
        <v>377</v>
      </c>
      <c r="K7" s="70">
        <v>0.7</v>
      </c>
      <c r="L7" s="194" t="s">
        <v>358</v>
      </c>
      <c r="M7" s="80" t="s">
        <v>308</v>
      </c>
      <c r="N7" s="196"/>
      <c r="O7" s="80" t="s">
        <v>354</v>
      </c>
      <c r="P7" s="197"/>
      <c r="Q7" s="197"/>
      <c r="R7" s="5"/>
      <c r="S7" s="83"/>
      <c r="T7" s="83"/>
      <c r="U7" s="83"/>
      <c r="V7" s="83"/>
      <c r="W7" s="83"/>
      <c r="X7" s="83"/>
    </row>
    <row r="8" spans="1:24" ht="173.25" customHeight="1" x14ac:dyDescent="0.2">
      <c r="A8" s="465"/>
      <c r="B8" s="487"/>
      <c r="C8" s="6">
        <v>3.2</v>
      </c>
      <c r="D8" s="26" t="s">
        <v>76</v>
      </c>
      <c r="E8" s="26" t="s">
        <v>77</v>
      </c>
      <c r="F8" s="26" t="s">
        <v>78</v>
      </c>
      <c r="G8" s="13" t="s">
        <v>96</v>
      </c>
      <c r="H8" s="18">
        <v>43466</v>
      </c>
      <c r="I8" s="18">
        <v>43830</v>
      </c>
      <c r="J8" s="10" t="s">
        <v>378</v>
      </c>
      <c r="K8" s="70">
        <f>8/12</f>
        <v>0.66666666666666663</v>
      </c>
      <c r="L8" s="194" t="s">
        <v>357</v>
      </c>
      <c r="M8" s="80" t="s">
        <v>308</v>
      </c>
      <c r="N8" s="196"/>
      <c r="O8" s="80" t="s">
        <v>354</v>
      </c>
      <c r="P8" s="197"/>
      <c r="Q8" s="197"/>
      <c r="R8" s="5"/>
      <c r="S8" s="83"/>
      <c r="T8" s="83"/>
      <c r="U8" s="83"/>
      <c r="V8" s="83"/>
      <c r="W8" s="83"/>
      <c r="X8" s="83"/>
    </row>
    <row r="9" spans="1:24" ht="409.5" customHeight="1" x14ac:dyDescent="0.2">
      <c r="A9" s="465"/>
      <c r="B9" s="23" t="s">
        <v>69</v>
      </c>
      <c r="C9" s="2" t="s">
        <v>9</v>
      </c>
      <c r="D9" s="11" t="s">
        <v>147</v>
      </c>
      <c r="E9" s="12" t="s">
        <v>10</v>
      </c>
      <c r="F9" s="11" t="s">
        <v>148</v>
      </c>
      <c r="G9" s="194" t="s">
        <v>149</v>
      </c>
      <c r="H9" s="76">
        <v>43467</v>
      </c>
      <c r="I9" s="76">
        <v>43830</v>
      </c>
      <c r="J9" s="10" t="s">
        <v>351</v>
      </c>
      <c r="K9" s="3">
        <v>1</v>
      </c>
      <c r="L9" s="10" t="s">
        <v>356</v>
      </c>
      <c r="M9" s="80" t="s">
        <v>308</v>
      </c>
      <c r="N9" s="196"/>
      <c r="O9" s="80" t="s">
        <v>354</v>
      </c>
      <c r="P9" s="197"/>
      <c r="Q9" s="197"/>
      <c r="R9" s="5"/>
      <c r="S9" s="83"/>
      <c r="T9" s="83"/>
      <c r="U9" s="83"/>
      <c r="V9" s="83"/>
      <c r="W9" s="83"/>
      <c r="X9" s="83"/>
    </row>
    <row r="10" spans="1:24" ht="140.25" customHeight="1" x14ac:dyDescent="0.2">
      <c r="A10" s="465"/>
      <c r="B10" s="486" t="s">
        <v>79</v>
      </c>
      <c r="C10" s="7" t="s">
        <v>18</v>
      </c>
      <c r="D10" s="26" t="s">
        <v>153</v>
      </c>
      <c r="E10" s="19">
        <v>130</v>
      </c>
      <c r="F10" s="20" t="s">
        <v>154</v>
      </c>
      <c r="G10" s="13" t="s">
        <v>155</v>
      </c>
      <c r="H10" s="18">
        <v>43466</v>
      </c>
      <c r="I10" s="18">
        <v>43830</v>
      </c>
      <c r="J10" s="13" t="s">
        <v>380</v>
      </c>
      <c r="K10" s="198">
        <f>98/130</f>
        <v>0.75384615384615383</v>
      </c>
      <c r="L10" s="194" t="s">
        <v>355</v>
      </c>
      <c r="M10" s="80" t="s">
        <v>308</v>
      </c>
      <c r="N10" s="196"/>
      <c r="O10" s="80" t="s">
        <v>354</v>
      </c>
      <c r="P10" s="197"/>
      <c r="Q10" s="197"/>
      <c r="R10" s="197"/>
    </row>
    <row r="11" spans="1:24" ht="201" customHeight="1" x14ac:dyDescent="0.2">
      <c r="A11" s="465"/>
      <c r="B11" s="486"/>
      <c r="C11" s="7" t="s">
        <v>20</v>
      </c>
      <c r="D11" s="26" t="s">
        <v>156</v>
      </c>
      <c r="E11" s="19">
        <v>460</v>
      </c>
      <c r="F11" s="20" t="s">
        <v>157</v>
      </c>
      <c r="G11" s="13" t="s">
        <v>155</v>
      </c>
      <c r="H11" s="18">
        <v>43466</v>
      </c>
      <c r="I11" s="18">
        <v>43830</v>
      </c>
      <c r="J11" s="13" t="s">
        <v>379</v>
      </c>
      <c r="K11" s="70">
        <f>467/460</f>
        <v>1.0152173913043478</v>
      </c>
      <c r="L11" s="78" t="s">
        <v>353</v>
      </c>
      <c r="M11" s="80" t="s">
        <v>308</v>
      </c>
      <c r="N11" s="196"/>
      <c r="O11" s="80" t="s">
        <v>354</v>
      </c>
      <c r="P11" s="197"/>
      <c r="Q11" s="197"/>
      <c r="R11" s="197"/>
    </row>
    <row r="12" spans="1:24" ht="90.75" customHeight="1" x14ac:dyDescent="0.2">
      <c r="A12" s="465"/>
      <c r="B12" s="77" t="s">
        <v>108</v>
      </c>
      <c r="C12" s="7" t="s">
        <v>21</v>
      </c>
      <c r="D12" s="26" t="s">
        <v>125</v>
      </c>
      <c r="E12" s="17">
        <v>20</v>
      </c>
      <c r="F12" s="20" t="s">
        <v>67</v>
      </c>
      <c r="G12" s="13" t="s">
        <v>19</v>
      </c>
      <c r="H12" s="18">
        <v>43466</v>
      </c>
      <c r="I12" s="18">
        <v>43830</v>
      </c>
      <c r="J12" s="189" t="s">
        <v>381</v>
      </c>
      <c r="K12" s="70">
        <v>0.3</v>
      </c>
      <c r="L12" s="79" t="s">
        <v>352</v>
      </c>
      <c r="M12" s="80" t="s">
        <v>308</v>
      </c>
      <c r="N12" s="196"/>
      <c r="O12" s="80" t="s">
        <v>354</v>
      </c>
      <c r="P12" s="197"/>
      <c r="Q12" s="197"/>
      <c r="R12" s="197"/>
    </row>
    <row r="13" spans="1:24" x14ac:dyDescent="0.2">
      <c r="A13" s="481"/>
      <c r="B13" s="482"/>
      <c r="C13" s="482"/>
      <c r="D13" s="482"/>
      <c r="E13" s="482"/>
      <c r="F13" s="482"/>
      <c r="G13" s="482"/>
      <c r="H13" s="482"/>
      <c r="I13" s="482"/>
      <c r="J13" s="482"/>
      <c r="K13" s="482"/>
      <c r="L13" s="482"/>
      <c r="M13" s="482"/>
      <c r="N13" s="482"/>
      <c r="O13" s="483"/>
      <c r="S13" s="83"/>
      <c r="V13" s="83"/>
    </row>
    <row r="14" spans="1:24" x14ac:dyDescent="0.2">
      <c r="A14" s="474" t="s">
        <v>161</v>
      </c>
      <c r="B14" s="475"/>
      <c r="C14" s="475"/>
      <c r="D14" s="475"/>
      <c r="E14" s="475"/>
      <c r="F14" s="475"/>
      <c r="G14" s="475"/>
      <c r="H14" s="475"/>
      <c r="I14" s="475"/>
      <c r="J14" s="475"/>
      <c r="K14" s="475"/>
      <c r="L14" s="475"/>
      <c r="M14" s="475"/>
      <c r="N14" s="475"/>
      <c r="O14" s="476"/>
    </row>
    <row r="15" spans="1:24" x14ac:dyDescent="0.2">
      <c r="A15" s="474" t="s">
        <v>359</v>
      </c>
      <c r="B15" s="475"/>
      <c r="C15" s="475"/>
      <c r="D15" s="475"/>
      <c r="E15" s="475"/>
      <c r="F15" s="475"/>
      <c r="G15" s="475"/>
      <c r="H15" s="475"/>
      <c r="I15" s="475"/>
      <c r="J15" s="475"/>
      <c r="K15" s="475"/>
      <c r="L15" s="475"/>
      <c r="M15" s="475"/>
      <c r="N15" s="475"/>
      <c r="O15" s="476"/>
    </row>
    <row r="16" spans="1:24" x14ac:dyDescent="0.2">
      <c r="A16" s="474" t="s">
        <v>360</v>
      </c>
      <c r="B16" s="475"/>
      <c r="C16" s="475"/>
      <c r="D16" s="475"/>
      <c r="E16" s="475"/>
      <c r="F16" s="475"/>
      <c r="G16" s="475"/>
      <c r="H16" s="475"/>
      <c r="I16" s="475"/>
      <c r="J16" s="475"/>
      <c r="K16" s="475"/>
      <c r="L16" s="475"/>
      <c r="M16" s="475"/>
      <c r="N16" s="475"/>
      <c r="O16" s="476"/>
    </row>
    <row r="17" spans="1:15" ht="15" thickBot="1" x14ac:dyDescent="0.25">
      <c r="A17" s="461"/>
      <c r="B17" s="462"/>
      <c r="C17" s="462"/>
      <c r="D17" s="462"/>
      <c r="E17" s="462"/>
      <c r="F17" s="462"/>
      <c r="G17" s="462"/>
      <c r="H17" s="462"/>
      <c r="I17" s="462"/>
      <c r="J17" s="462"/>
      <c r="K17" s="462"/>
      <c r="L17" s="462"/>
      <c r="M17" s="462"/>
      <c r="N17" s="462"/>
      <c r="O17" s="463"/>
    </row>
  </sheetData>
  <mergeCells count="29">
    <mergeCell ref="A15:O15"/>
    <mergeCell ref="A14:O14"/>
    <mergeCell ref="A13:O13"/>
    <mergeCell ref="N5:N6"/>
    <mergeCell ref="O5:O6"/>
    <mergeCell ref="L5:L6"/>
    <mergeCell ref="M5:M6"/>
    <mergeCell ref="A4:A6"/>
    <mergeCell ref="B4:B6"/>
    <mergeCell ref="C4:I4"/>
    <mergeCell ref="J4:K4"/>
    <mergeCell ref="B10:B11"/>
    <mergeCell ref="B7:B8"/>
    <mergeCell ref="A17:O17"/>
    <mergeCell ref="A7:A12"/>
    <mergeCell ref="A1:A3"/>
    <mergeCell ref="B1:K3"/>
    <mergeCell ref="L1:O1"/>
    <mergeCell ref="L2:O2"/>
    <mergeCell ref="L3:O3"/>
    <mergeCell ref="A16:O16"/>
    <mergeCell ref="L4:O4"/>
    <mergeCell ref="C5:D5"/>
    <mergeCell ref="E5:E6"/>
    <mergeCell ref="F5:F6"/>
    <mergeCell ref="G5:G6"/>
    <mergeCell ref="H5:I5"/>
    <mergeCell ref="J5:J6"/>
    <mergeCell ref="K5:K6"/>
  </mergeCells>
  <dataValidations count="1">
    <dataValidation type="list" allowBlank="1" showInputMessage="1" showErrorMessage="1" sqref="U10:U11">
      <formula1>$AH$4:$AH$6</formula1>
    </dataValidation>
  </dataValidations>
  <pageMargins left="0.31496062992125984" right="0.31496062992125984" top="0.74803149606299213" bottom="0.74803149606299213" header="0.31496062992125984" footer="0.31496062992125984"/>
  <pageSetup scale="41" orientation="landscape" horizontalDpi="4294967293"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topLeftCell="A17" zoomScaleNormal="100" zoomScaleSheetLayoutView="100" workbookViewId="0">
      <selection activeCell="F18" sqref="F18"/>
    </sheetView>
  </sheetViews>
  <sheetFormatPr baseColWidth="10" defaultRowHeight="15" x14ac:dyDescent="0.25"/>
  <cols>
    <col min="1" max="1" width="17" customWidth="1"/>
    <col min="2" max="2" width="21.140625" customWidth="1"/>
    <col min="3" max="3" width="12.5703125" customWidth="1"/>
    <col min="4" max="4" width="30" customWidth="1"/>
    <col min="5" max="5" width="22.28515625" customWidth="1"/>
    <col min="6" max="6" width="33" customWidth="1"/>
    <col min="7" max="7" width="30.28515625" customWidth="1"/>
    <col min="8" max="8" width="11.85546875" bestFit="1" customWidth="1"/>
    <col min="9" max="9" width="14.28515625" customWidth="1"/>
    <col min="10" max="10" width="89.7109375" style="186" customWidth="1"/>
    <col min="11" max="11" width="13.7109375" customWidth="1"/>
    <col min="12" max="12" width="75.140625" customWidth="1"/>
    <col min="13" max="13" width="15.85546875" customWidth="1"/>
    <col min="14" max="14" width="17.5703125" customWidth="1"/>
  </cols>
  <sheetData>
    <row r="1" spans="1:17" ht="30.75" customHeight="1" x14ac:dyDescent="0.25">
      <c r="A1" s="241"/>
      <c r="B1" s="243" t="s">
        <v>68</v>
      </c>
      <c r="C1" s="243"/>
      <c r="D1" s="243"/>
      <c r="E1" s="243"/>
      <c r="F1" s="243"/>
      <c r="G1" s="243"/>
      <c r="H1" s="243"/>
      <c r="I1" s="243"/>
      <c r="J1" s="243"/>
      <c r="K1" s="243"/>
      <c r="L1" s="245" t="s">
        <v>127</v>
      </c>
      <c r="M1" s="245"/>
      <c r="N1" s="245"/>
      <c r="O1" s="246"/>
    </row>
    <row r="2" spans="1:17" ht="33" customHeight="1" x14ac:dyDescent="0.25">
      <c r="A2" s="242"/>
      <c r="B2" s="244"/>
      <c r="C2" s="244"/>
      <c r="D2" s="244"/>
      <c r="E2" s="244"/>
      <c r="F2" s="244"/>
      <c r="G2" s="244"/>
      <c r="H2" s="244"/>
      <c r="I2" s="244"/>
      <c r="J2" s="244"/>
      <c r="K2" s="244"/>
      <c r="L2" s="247" t="s">
        <v>128</v>
      </c>
      <c r="M2" s="247"/>
      <c r="N2" s="247"/>
      <c r="O2" s="248"/>
    </row>
    <row r="3" spans="1:17" ht="27" customHeight="1" x14ac:dyDescent="0.25">
      <c r="A3" s="490"/>
      <c r="B3" s="491"/>
      <c r="C3" s="491"/>
      <c r="D3" s="491"/>
      <c r="E3" s="491"/>
      <c r="F3" s="491"/>
      <c r="G3" s="491"/>
      <c r="H3" s="491"/>
      <c r="I3" s="491"/>
      <c r="J3" s="491"/>
      <c r="K3" s="491"/>
      <c r="L3" s="472" t="s">
        <v>60</v>
      </c>
      <c r="M3" s="472"/>
      <c r="N3" s="472"/>
      <c r="O3" s="473"/>
    </row>
    <row r="4" spans="1:17" ht="18.75" customHeight="1" x14ac:dyDescent="0.25">
      <c r="A4" s="494" t="s">
        <v>41</v>
      </c>
      <c r="B4" s="494" t="s">
        <v>42</v>
      </c>
      <c r="C4" s="489" t="s">
        <v>0</v>
      </c>
      <c r="D4" s="489"/>
      <c r="E4" s="489"/>
      <c r="F4" s="489"/>
      <c r="G4" s="489"/>
      <c r="H4" s="489"/>
      <c r="I4" s="489"/>
      <c r="J4" s="492" t="s">
        <v>1</v>
      </c>
      <c r="K4" s="492"/>
      <c r="L4" s="488" t="s">
        <v>2</v>
      </c>
      <c r="M4" s="488"/>
      <c r="N4" s="488"/>
      <c r="O4" s="488"/>
    </row>
    <row r="5" spans="1:17" ht="18.75" customHeight="1" x14ac:dyDescent="0.25">
      <c r="A5" s="495"/>
      <c r="B5" s="495"/>
      <c r="C5" s="489" t="s">
        <v>43</v>
      </c>
      <c r="D5" s="489"/>
      <c r="E5" s="489" t="s">
        <v>46</v>
      </c>
      <c r="F5" s="489" t="s">
        <v>47</v>
      </c>
      <c r="G5" s="489" t="s">
        <v>48</v>
      </c>
      <c r="H5" s="489" t="s">
        <v>49</v>
      </c>
      <c r="I5" s="489"/>
      <c r="J5" s="492" t="s">
        <v>52</v>
      </c>
      <c r="K5" s="492" t="s">
        <v>53</v>
      </c>
      <c r="L5" s="488" t="s">
        <v>54</v>
      </c>
      <c r="M5" s="488" t="s">
        <v>55</v>
      </c>
      <c r="N5" s="488" t="s">
        <v>56</v>
      </c>
      <c r="O5" s="488" t="s">
        <v>57</v>
      </c>
    </row>
    <row r="6" spans="1:17" ht="93.75" x14ac:dyDescent="0.25">
      <c r="A6" s="495"/>
      <c r="B6" s="495"/>
      <c r="C6" s="1" t="s">
        <v>44</v>
      </c>
      <c r="D6" s="8" t="s">
        <v>45</v>
      </c>
      <c r="E6" s="489"/>
      <c r="F6" s="489"/>
      <c r="G6" s="493"/>
      <c r="H6" s="8" t="s">
        <v>50</v>
      </c>
      <c r="I6" s="8" t="s">
        <v>51</v>
      </c>
      <c r="J6" s="492"/>
      <c r="K6" s="492"/>
      <c r="L6" s="488"/>
      <c r="M6" s="488"/>
      <c r="N6" s="488"/>
      <c r="O6" s="488"/>
    </row>
    <row r="7" spans="1:17" ht="278.25" customHeight="1" x14ac:dyDescent="0.25">
      <c r="A7" s="464" t="s">
        <v>5</v>
      </c>
      <c r="B7" s="80" t="s">
        <v>105</v>
      </c>
      <c r="C7" s="187" t="s">
        <v>23</v>
      </c>
      <c r="D7" s="13" t="s">
        <v>33</v>
      </c>
      <c r="E7" s="13" t="s">
        <v>102</v>
      </c>
      <c r="F7" s="188" t="s">
        <v>103</v>
      </c>
      <c r="G7" s="13" t="s">
        <v>100</v>
      </c>
      <c r="H7" s="27">
        <v>43498</v>
      </c>
      <c r="I7" s="27">
        <v>43830</v>
      </c>
      <c r="J7" s="10" t="s">
        <v>322</v>
      </c>
      <c r="K7" s="190">
        <v>0.9</v>
      </c>
      <c r="L7" s="10" t="s">
        <v>364</v>
      </c>
      <c r="M7" s="80" t="s">
        <v>308</v>
      </c>
      <c r="N7" s="191"/>
      <c r="O7" s="80" t="s">
        <v>354</v>
      </c>
    </row>
    <row r="8" spans="1:17" ht="121.5" customHeight="1" x14ac:dyDescent="0.25">
      <c r="A8" s="465"/>
      <c r="B8" s="502" t="s">
        <v>106</v>
      </c>
      <c r="C8" s="187" t="s">
        <v>24</v>
      </c>
      <c r="D8" s="13" t="s">
        <v>38</v>
      </c>
      <c r="E8" s="10" t="s">
        <v>11</v>
      </c>
      <c r="F8" s="13" t="s">
        <v>37</v>
      </c>
      <c r="G8" s="199" t="s">
        <v>382</v>
      </c>
      <c r="H8" s="27">
        <v>43467</v>
      </c>
      <c r="I8" s="27">
        <v>43830</v>
      </c>
      <c r="J8" s="13" t="s">
        <v>371</v>
      </c>
      <c r="K8" s="70">
        <v>1</v>
      </c>
      <c r="L8" s="13" t="s">
        <v>365</v>
      </c>
      <c r="M8" s="80" t="s">
        <v>308</v>
      </c>
      <c r="N8" s="191"/>
      <c r="O8" s="80" t="s">
        <v>354</v>
      </c>
    </row>
    <row r="9" spans="1:17" ht="409.5" customHeight="1" x14ac:dyDescent="0.25">
      <c r="A9" s="465"/>
      <c r="B9" s="503"/>
      <c r="C9" s="187" t="s">
        <v>80</v>
      </c>
      <c r="D9" s="10" t="s">
        <v>150</v>
      </c>
      <c r="E9" s="10" t="s">
        <v>151</v>
      </c>
      <c r="F9" s="10" t="s">
        <v>152</v>
      </c>
      <c r="G9" s="10" t="s">
        <v>81</v>
      </c>
      <c r="H9" s="27">
        <v>43466</v>
      </c>
      <c r="I9" s="27">
        <v>43830</v>
      </c>
      <c r="J9" s="193" t="s">
        <v>323</v>
      </c>
      <c r="K9" s="190">
        <v>0.59</v>
      </c>
      <c r="L9" s="78" t="s">
        <v>316</v>
      </c>
      <c r="M9" s="80" t="s">
        <v>308</v>
      </c>
      <c r="N9" s="191"/>
      <c r="O9" s="80" t="s">
        <v>354</v>
      </c>
    </row>
    <row r="10" spans="1:17" ht="160.5" customHeight="1" x14ac:dyDescent="0.25">
      <c r="A10" s="465"/>
      <c r="B10" s="503"/>
      <c r="C10" s="187">
        <v>4.4000000000000004</v>
      </c>
      <c r="D10" s="10" t="s">
        <v>82</v>
      </c>
      <c r="E10" s="13" t="s">
        <v>83</v>
      </c>
      <c r="F10" s="13" t="s">
        <v>84</v>
      </c>
      <c r="G10" s="10" t="s">
        <v>85</v>
      </c>
      <c r="H10" s="80">
        <v>43466</v>
      </c>
      <c r="I10" s="80">
        <v>43830</v>
      </c>
      <c r="J10" s="10" t="s">
        <v>324</v>
      </c>
      <c r="K10" s="190">
        <v>1</v>
      </c>
      <c r="L10" s="78" t="s">
        <v>317</v>
      </c>
      <c r="M10" s="80" t="s">
        <v>310</v>
      </c>
      <c r="N10" s="191"/>
      <c r="O10" s="80" t="s">
        <v>354</v>
      </c>
    </row>
    <row r="11" spans="1:17" ht="100.5" customHeight="1" x14ac:dyDescent="0.25">
      <c r="A11" s="465"/>
      <c r="B11" s="504"/>
      <c r="C11" s="187">
        <v>4.5</v>
      </c>
      <c r="D11" s="10" t="s">
        <v>86</v>
      </c>
      <c r="E11" s="10" t="s">
        <v>87</v>
      </c>
      <c r="F11" s="10" t="s">
        <v>28</v>
      </c>
      <c r="G11" s="10" t="s">
        <v>29</v>
      </c>
      <c r="H11" s="27">
        <v>43466</v>
      </c>
      <c r="I11" s="27">
        <v>43830</v>
      </c>
      <c r="J11" s="10" t="s">
        <v>325</v>
      </c>
      <c r="K11" s="190">
        <v>0.5</v>
      </c>
      <c r="L11" s="78" t="s">
        <v>366</v>
      </c>
      <c r="M11" s="80" t="s">
        <v>308</v>
      </c>
      <c r="N11" s="191"/>
      <c r="O11" s="80" t="s">
        <v>354</v>
      </c>
    </row>
    <row r="12" spans="1:17" ht="130.5" customHeight="1" x14ac:dyDescent="0.25">
      <c r="A12" s="465"/>
      <c r="B12" s="505" t="s">
        <v>97</v>
      </c>
      <c r="C12" s="187" t="s">
        <v>7</v>
      </c>
      <c r="D12" s="16" t="s">
        <v>122</v>
      </c>
      <c r="E12" s="16" t="s">
        <v>63</v>
      </c>
      <c r="F12" s="16" t="s">
        <v>114</v>
      </c>
      <c r="G12" s="16" t="s">
        <v>93</v>
      </c>
      <c r="H12" s="27">
        <v>43466</v>
      </c>
      <c r="I12" s="27">
        <v>43646</v>
      </c>
      <c r="J12" s="194" t="s">
        <v>326</v>
      </c>
      <c r="K12" s="3">
        <v>1</v>
      </c>
      <c r="L12" s="13" t="s">
        <v>367</v>
      </c>
      <c r="M12" s="80" t="s">
        <v>310</v>
      </c>
      <c r="N12" s="191"/>
      <c r="O12" s="80" t="s">
        <v>354</v>
      </c>
    </row>
    <row r="13" spans="1:17" ht="172.5" customHeight="1" x14ac:dyDescent="0.25">
      <c r="A13" s="465"/>
      <c r="B13" s="505"/>
      <c r="C13" s="187" t="s">
        <v>8</v>
      </c>
      <c r="D13" s="10" t="s">
        <v>70</v>
      </c>
      <c r="E13" s="10" t="s">
        <v>64</v>
      </c>
      <c r="F13" s="10" t="s">
        <v>115</v>
      </c>
      <c r="G13" s="10" t="s">
        <v>383</v>
      </c>
      <c r="H13" s="27">
        <v>43467</v>
      </c>
      <c r="I13" s="27">
        <v>43829</v>
      </c>
      <c r="J13" s="10" t="s">
        <v>327</v>
      </c>
      <c r="K13" s="3">
        <v>0</v>
      </c>
      <c r="L13" s="10" t="s">
        <v>368</v>
      </c>
      <c r="M13" s="80" t="s">
        <v>308</v>
      </c>
      <c r="N13" s="191"/>
      <c r="O13" s="80" t="s">
        <v>354</v>
      </c>
    </row>
    <row r="14" spans="1:17" ht="144" customHeight="1" x14ac:dyDescent="0.25">
      <c r="A14" s="465"/>
      <c r="B14" s="505"/>
      <c r="C14" s="187" t="s">
        <v>12</v>
      </c>
      <c r="D14" s="10" t="s">
        <v>116</v>
      </c>
      <c r="E14" s="10" t="s">
        <v>71</v>
      </c>
      <c r="F14" s="10" t="s">
        <v>72</v>
      </c>
      <c r="G14" s="10" t="s">
        <v>384</v>
      </c>
      <c r="H14" s="27">
        <v>43467</v>
      </c>
      <c r="I14" s="27">
        <v>43829</v>
      </c>
      <c r="J14" s="13" t="s">
        <v>372</v>
      </c>
      <c r="K14" s="70">
        <v>0.2</v>
      </c>
      <c r="L14" s="13" t="s">
        <v>369</v>
      </c>
      <c r="M14" s="80" t="s">
        <v>308</v>
      </c>
      <c r="N14" s="80"/>
      <c r="O14" s="80" t="s">
        <v>354</v>
      </c>
    </row>
    <row r="15" spans="1:17" ht="249.75" customHeight="1" x14ac:dyDescent="0.25">
      <c r="A15" s="465"/>
      <c r="B15" s="21" t="s">
        <v>117</v>
      </c>
      <c r="C15" s="187" t="s">
        <v>22</v>
      </c>
      <c r="D15" s="13" t="s">
        <v>145</v>
      </c>
      <c r="E15" s="13" t="s">
        <v>118</v>
      </c>
      <c r="F15" s="13" t="s">
        <v>146</v>
      </c>
      <c r="G15" s="200" t="s">
        <v>110</v>
      </c>
      <c r="H15" s="27">
        <v>43466</v>
      </c>
      <c r="I15" s="27">
        <v>43830</v>
      </c>
      <c r="J15" s="13" t="s">
        <v>314</v>
      </c>
      <c r="K15" s="70">
        <v>0.75</v>
      </c>
      <c r="L15" s="192" t="s">
        <v>370</v>
      </c>
      <c r="M15" s="80" t="s">
        <v>308</v>
      </c>
      <c r="N15" s="191"/>
      <c r="O15" s="80" t="s">
        <v>354</v>
      </c>
      <c r="Q15" s="22"/>
    </row>
    <row r="16" spans="1:17" ht="219.75" customHeight="1" x14ac:dyDescent="0.25">
      <c r="A16" s="465"/>
      <c r="B16" s="506" t="s">
        <v>121</v>
      </c>
      <c r="C16" s="187" t="s">
        <v>98</v>
      </c>
      <c r="D16" s="195" t="s">
        <v>126</v>
      </c>
      <c r="E16" s="70">
        <v>1</v>
      </c>
      <c r="F16" s="13" t="s">
        <v>124</v>
      </c>
      <c r="G16" s="19" t="s">
        <v>94</v>
      </c>
      <c r="H16" s="27">
        <v>43466</v>
      </c>
      <c r="I16" s="27">
        <v>43646</v>
      </c>
      <c r="J16" s="195" t="s">
        <v>376</v>
      </c>
      <c r="K16" s="70">
        <v>1</v>
      </c>
      <c r="L16" s="78" t="s">
        <v>318</v>
      </c>
      <c r="M16" s="80" t="s">
        <v>310</v>
      </c>
      <c r="N16" s="191"/>
      <c r="O16" s="80" t="s">
        <v>354</v>
      </c>
      <c r="Q16" s="22"/>
    </row>
    <row r="17" spans="1:17" ht="202.5" customHeight="1" x14ac:dyDescent="0.25">
      <c r="A17" s="465"/>
      <c r="B17" s="507"/>
      <c r="C17" s="187" t="s">
        <v>123</v>
      </c>
      <c r="D17" s="195" t="s">
        <v>159</v>
      </c>
      <c r="E17" s="70">
        <v>1</v>
      </c>
      <c r="F17" s="13" t="s">
        <v>160</v>
      </c>
      <c r="G17" s="19" t="s">
        <v>94</v>
      </c>
      <c r="H17" s="27">
        <v>43466</v>
      </c>
      <c r="I17" s="27">
        <v>43646</v>
      </c>
      <c r="J17" s="195" t="s">
        <v>374</v>
      </c>
      <c r="K17" s="70">
        <v>1</v>
      </c>
      <c r="L17" s="78" t="s">
        <v>318</v>
      </c>
      <c r="M17" s="80" t="s">
        <v>310</v>
      </c>
      <c r="N17" s="191"/>
      <c r="O17" s="80" t="s">
        <v>354</v>
      </c>
      <c r="Q17" s="22"/>
    </row>
    <row r="18" spans="1:17" ht="222.75" customHeight="1" x14ac:dyDescent="0.25">
      <c r="A18" s="465"/>
      <c r="B18" s="508"/>
      <c r="C18" s="187" t="s">
        <v>158</v>
      </c>
      <c r="D18" s="195" t="s">
        <v>437</v>
      </c>
      <c r="E18" s="70">
        <v>1</v>
      </c>
      <c r="F18" s="13" t="s">
        <v>144</v>
      </c>
      <c r="G18" s="19" t="s">
        <v>143</v>
      </c>
      <c r="H18" s="27">
        <v>43648</v>
      </c>
      <c r="I18" s="27">
        <v>43830</v>
      </c>
      <c r="J18" s="13" t="s">
        <v>373</v>
      </c>
      <c r="K18" s="70">
        <v>0.4</v>
      </c>
      <c r="L18" s="13" t="s">
        <v>375</v>
      </c>
      <c r="M18" s="80" t="s">
        <v>308</v>
      </c>
      <c r="N18" s="80"/>
      <c r="O18" s="80" t="s">
        <v>354</v>
      </c>
    </row>
    <row r="19" spans="1:17" x14ac:dyDescent="0.25">
      <c r="A19" s="499"/>
      <c r="B19" s="500"/>
      <c r="C19" s="500"/>
      <c r="D19" s="500"/>
      <c r="E19" s="500"/>
      <c r="F19" s="500"/>
      <c r="G19" s="500"/>
      <c r="H19" s="500"/>
      <c r="I19" s="500"/>
      <c r="J19" s="500"/>
      <c r="K19" s="500"/>
      <c r="L19" s="500"/>
      <c r="M19" s="500"/>
      <c r="N19" s="500"/>
      <c r="O19" s="501"/>
    </row>
    <row r="20" spans="1:17" x14ac:dyDescent="0.25">
      <c r="A20" s="474" t="s">
        <v>161</v>
      </c>
      <c r="B20" s="475"/>
      <c r="C20" s="475"/>
      <c r="D20" s="475"/>
      <c r="E20" s="475"/>
      <c r="F20" s="475"/>
      <c r="G20" s="475"/>
      <c r="H20" s="475"/>
      <c r="I20" s="475"/>
      <c r="J20" s="475"/>
      <c r="K20" s="475"/>
      <c r="L20" s="475"/>
      <c r="M20" s="475"/>
      <c r="N20" s="475"/>
      <c r="O20" s="476"/>
    </row>
    <row r="21" spans="1:17" x14ac:dyDescent="0.25">
      <c r="A21" s="474" t="s">
        <v>359</v>
      </c>
      <c r="B21" s="475"/>
      <c r="C21" s="475"/>
      <c r="D21" s="475"/>
      <c r="E21" s="475"/>
      <c r="F21" s="475"/>
      <c r="G21" s="475"/>
      <c r="H21" s="475"/>
      <c r="I21" s="475"/>
      <c r="J21" s="475"/>
      <c r="K21" s="475"/>
      <c r="L21" s="475"/>
      <c r="M21" s="475"/>
      <c r="N21" s="475"/>
      <c r="O21" s="476"/>
    </row>
    <row r="22" spans="1:17" x14ac:dyDescent="0.25">
      <c r="A22" s="474" t="s">
        <v>360</v>
      </c>
      <c r="B22" s="475"/>
      <c r="C22" s="475"/>
      <c r="D22" s="475"/>
      <c r="E22" s="475"/>
      <c r="F22" s="475"/>
      <c r="G22" s="475"/>
      <c r="H22" s="475"/>
      <c r="I22" s="475"/>
      <c r="J22" s="475"/>
      <c r="K22" s="475"/>
      <c r="L22" s="475"/>
      <c r="M22" s="475"/>
      <c r="N22" s="475"/>
      <c r="O22" s="476"/>
    </row>
    <row r="23" spans="1:17" ht="15.75" thickBot="1" x14ac:dyDescent="0.3">
      <c r="A23" s="496"/>
      <c r="B23" s="497"/>
      <c r="C23" s="497"/>
      <c r="D23" s="497"/>
      <c r="E23" s="497"/>
      <c r="F23" s="497"/>
      <c r="G23" s="497"/>
      <c r="H23" s="497"/>
      <c r="I23" s="497"/>
      <c r="J23" s="497"/>
      <c r="K23" s="497"/>
      <c r="L23" s="497"/>
      <c r="M23" s="497"/>
      <c r="N23" s="497"/>
      <c r="O23" s="498"/>
    </row>
  </sheetData>
  <mergeCells count="30">
    <mergeCell ref="A20:O20"/>
    <mergeCell ref="A21:O21"/>
    <mergeCell ref="A22:O22"/>
    <mergeCell ref="A23:O23"/>
    <mergeCell ref="A7:A18"/>
    <mergeCell ref="A19:O19"/>
    <mergeCell ref="B8:B11"/>
    <mergeCell ref="B12:B14"/>
    <mergeCell ref="B16:B18"/>
    <mergeCell ref="B4:B6"/>
    <mergeCell ref="C4:I4"/>
    <mergeCell ref="J4:K4"/>
    <mergeCell ref="C5:D5"/>
    <mergeCell ref="E5:E6"/>
    <mergeCell ref="N5:N6"/>
    <mergeCell ref="O5:O6"/>
    <mergeCell ref="F5:F6"/>
    <mergeCell ref="A1:A3"/>
    <mergeCell ref="B1:K3"/>
    <mergeCell ref="J5:J6"/>
    <mergeCell ref="K5:K6"/>
    <mergeCell ref="G5:G6"/>
    <mergeCell ref="H5:I5"/>
    <mergeCell ref="L1:O1"/>
    <mergeCell ref="L2:O2"/>
    <mergeCell ref="L3:O3"/>
    <mergeCell ref="L4:O4"/>
    <mergeCell ref="L5:L6"/>
    <mergeCell ref="M5:M6"/>
    <mergeCell ref="A4:A6"/>
  </mergeCells>
  <pageMargins left="0.70866141732283472" right="0.70866141732283472" top="0.74803149606299213" bottom="0.74803149606299213" header="0.31496062992125984" footer="0.31496062992125984"/>
  <pageSetup scale="41" fitToHeight="0" orientation="landscape"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topLeftCell="A12" zoomScale="110" zoomScaleNormal="110" zoomScaleSheetLayoutView="100" workbookViewId="0">
      <selection activeCell="A14" sqref="A14:O14"/>
    </sheetView>
  </sheetViews>
  <sheetFormatPr baseColWidth="10" defaultRowHeight="14.25" x14ac:dyDescent="0.2"/>
  <cols>
    <col min="1" max="1" width="18.28515625" style="82" customWidth="1"/>
    <col min="2" max="2" width="21" style="82" customWidth="1"/>
    <col min="3" max="3" width="8" style="82" customWidth="1"/>
    <col min="4" max="4" width="24.7109375" style="82" customWidth="1"/>
    <col min="5" max="5" width="22.5703125" style="82" customWidth="1"/>
    <col min="6" max="6" width="24.140625" style="82" customWidth="1"/>
    <col min="7" max="7" width="25" style="82" customWidth="1"/>
    <col min="8" max="8" width="13.28515625" style="82" customWidth="1"/>
    <col min="9" max="9" width="14.140625" style="82" customWidth="1"/>
    <col min="10" max="10" width="61.28515625" style="82" customWidth="1"/>
    <col min="11" max="11" width="12.7109375" style="82" customWidth="1"/>
    <col min="12" max="12" width="71.7109375" style="82" customWidth="1"/>
    <col min="13" max="13" width="14.7109375" style="82" customWidth="1"/>
    <col min="14" max="16384" width="11.42578125" style="82"/>
  </cols>
  <sheetData>
    <row r="1" spans="1:18" ht="29.25" customHeight="1" x14ac:dyDescent="0.2">
      <c r="A1" s="466"/>
      <c r="B1" s="469" t="s">
        <v>307</v>
      </c>
      <c r="C1" s="469"/>
      <c r="D1" s="469"/>
      <c r="E1" s="469"/>
      <c r="F1" s="469"/>
      <c r="G1" s="469"/>
      <c r="H1" s="469"/>
      <c r="I1" s="469"/>
      <c r="J1" s="469"/>
      <c r="K1" s="469"/>
      <c r="L1" s="245" t="s">
        <v>127</v>
      </c>
      <c r="M1" s="245"/>
      <c r="N1" s="245"/>
      <c r="O1" s="246"/>
    </row>
    <row r="2" spans="1:18" ht="40.5" customHeight="1" x14ac:dyDescent="0.2">
      <c r="A2" s="467"/>
      <c r="B2" s="470"/>
      <c r="C2" s="470"/>
      <c r="D2" s="470"/>
      <c r="E2" s="470"/>
      <c r="F2" s="470"/>
      <c r="G2" s="470"/>
      <c r="H2" s="470"/>
      <c r="I2" s="470"/>
      <c r="J2" s="470"/>
      <c r="K2" s="470"/>
      <c r="L2" s="247" t="s">
        <v>128</v>
      </c>
      <c r="M2" s="247"/>
      <c r="N2" s="247"/>
      <c r="O2" s="248"/>
    </row>
    <row r="3" spans="1:18" ht="15" customHeight="1" x14ac:dyDescent="0.2">
      <c r="A3" s="468"/>
      <c r="B3" s="471"/>
      <c r="C3" s="471"/>
      <c r="D3" s="471"/>
      <c r="E3" s="471"/>
      <c r="F3" s="471"/>
      <c r="G3" s="471"/>
      <c r="H3" s="471"/>
      <c r="I3" s="471"/>
      <c r="J3" s="471"/>
      <c r="K3" s="471"/>
      <c r="L3" s="472" t="s">
        <v>61</v>
      </c>
      <c r="M3" s="472"/>
      <c r="N3" s="472"/>
      <c r="O3" s="473"/>
    </row>
    <row r="4" spans="1:18" s="89" customFormat="1" ht="42.75" customHeight="1" x14ac:dyDescent="0.2">
      <c r="A4" s="484" t="s">
        <v>41</v>
      </c>
      <c r="B4" s="484" t="s">
        <v>42</v>
      </c>
      <c r="C4" s="478" t="s">
        <v>0</v>
      </c>
      <c r="D4" s="478"/>
      <c r="E4" s="478"/>
      <c r="F4" s="478"/>
      <c r="G4" s="478"/>
      <c r="H4" s="478"/>
      <c r="I4" s="478"/>
      <c r="J4" s="480" t="s">
        <v>1</v>
      </c>
      <c r="K4" s="480"/>
      <c r="L4" s="477" t="s">
        <v>2</v>
      </c>
      <c r="M4" s="477"/>
      <c r="N4" s="477"/>
      <c r="O4" s="477"/>
    </row>
    <row r="5" spans="1:18" s="89" customFormat="1" ht="35.25" customHeight="1" x14ac:dyDescent="0.2">
      <c r="A5" s="485"/>
      <c r="B5" s="485"/>
      <c r="C5" s="478" t="s">
        <v>43</v>
      </c>
      <c r="D5" s="478"/>
      <c r="E5" s="478" t="s">
        <v>46</v>
      </c>
      <c r="F5" s="478" t="s">
        <v>47</v>
      </c>
      <c r="G5" s="478" t="s">
        <v>48</v>
      </c>
      <c r="H5" s="478" t="s">
        <v>49</v>
      </c>
      <c r="I5" s="478"/>
      <c r="J5" s="480" t="s">
        <v>52</v>
      </c>
      <c r="K5" s="480" t="s">
        <v>53</v>
      </c>
      <c r="L5" s="477" t="s">
        <v>54</v>
      </c>
      <c r="M5" s="477" t="s">
        <v>306</v>
      </c>
      <c r="N5" s="477" t="s">
        <v>56</v>
      </c>
      <c r="O5" s="477" t="s">
        <v>57</v>
      </c>
    </row>
    <row r="6" spans="1:18" s="89" customFormat="1" ht="51" x14ac:dyDescent="0.2">
      <c r="A6" s="485"/>
      <c r="B6" s="485"/>
      <c r="C6" s="84" t="s">
        <v>44</v>
      </c>
      <c r="D6" s="85" t="s">
        <v>45</v>
      </c>
      <c r="E6" s="478"/>
      <c r="F6" s="478"/>
      <c r="G6" s="479"/>
      <c r="H6" s="85" t="s">
        <v>50</v>
      </c>
      <c r="I6" s="85" t="s">
        <v>51</v>
      </c>
      <c r="J6" s="480"/>
      <c r="K6" s="480"/>
      <c r="L6" s="477"/>
      <c r="M6" s="477"/>
      <c r="N6" s="477"/>
      <c r="O6" s="477"/>
    </row>
    <row r="7" spans="1:18" s="89" customFormat="1" ht="157.5" customHeight="1" x14ac:dyDescent="0.2">
      <c r="A7" s="465"/>
      <c r="B7" s="465" t="s">
        <v>120</v>
      </c>
      <c r="C7" s="77" t="s">
        <v>25</v>
      </c>
      <c r="D7" s="15" t="s">
        <v>88</v>
      </c>
      <c r="E7" s="15" t="s">
        <v>113</v>
      </c>
      <c r="F7" s="15" t="s">
        <v>89</v>
      </c>
      <c r="G7" s="10" t="s">
        <v>385</v>
      </c>
      <c r="H7" s="14">
        <v>43466</v>
      </c>
      <c r="I7" s="14">
        <v>43830</v>
      </c>
      <c r="J7" s="65" t="s">
        <v>386</v>
      </c>
      <c r="K7" s="66">
        <v>1</v>
      </c>
      <c r="L7" s="12" t="s">
        <v>388</v>
      </c>
      <c r="M7" s="76" t="s">
        <v>308</v>
      </c>
      <c r="N7" s="86"/>
      <c r="O7" s="76" t="s">
        <v>354</v>
      </c>
    </row>
    <row r="8" spans="1:18" s="89" customFormat="1" ht="353.25" customHeight="1" x14ac:dyDescent="0.2">
      <c r="A8" s="465"/>
      <c r="B8" s="465"/>
      <c r="C8" s="77" t="s">
        <v>99</v>
      </c>
      <c r="D8" s="15" t="s">
        <v>90</v>
      </c>
      <c r="E8" s="15" t="s">
        <v>30</v>
      </c>
      <c r="F8" s="15" t="s">
        <v>31</v>
      </c>
      <c r="G8" s="10" t="s">
        <v>91</v>
      </c>
      <c r="H8" s="14">
        <v>43466</v>
      </c>
      <c r="I8" s="14">
        <v>43830</v>
      </c>
      <c r="J8" s="65" t="s">
        <v>387</v>
      </c>
      <c r="K8" s="66">
        <v>0.5</v>
      </c>
      <c r="L8" s="12" t="s">
        <v>389</v>
      </c>
      <c r="M8" s="76" t="s">
        <v>308</v>
      </c>
      <c r="N8" s="86"/>
      <c r="O8" s="76" t="s">
        <v>354</v>
      </c>
    </row>
    <row r="9" spans="1:18" s="89" customFormat="1" ht="245.25" customHeight="1" x14ac:dyDescent="0.2">
      <c r="A9" s="465"/>
      <c r="B9" s="76" t="s">
        <v>104</v>
      </c>
      <c r="C9" s="77" t="s">
        <v>26</v>
      </c>
      <c r="D9" s="15" t="s">
        <v>92</v>
      </c>
      <c r="E9" s="26" t="s">
        <v>66</v>
      </c>
      <c r="F9" s="26" t="s">
        <v>65</v>
      </c>
      <c r="G9" s="10" t="s">
        <v>32</v>
      </c>
      <c r="H9" s="76">
        <v>43466</v>
      </c>
      <c r="I9" s="76">
        <v>43830</v>
      </c>
      <c r="J9" s="65" t="s">
        <v>330</v>
      </c>
      <c r="K9" s="67">
        <f>SUM(100+99.84+100+99.97)/4/100</f>
        <v>0.99952500000000011</v>
      </c>
      <c r="L9" s="78" t="s">
        <v>315</v>
      </c>
      <c r="M9" s="76" t="s">
        <v>308</v>
      </c>
      <c r="N9" s="86"/>
      <c r="O9" s="76" t="s">
        <v>354</v>
      </c>
    </row>
    <row r="10" spans="1:18" s="89" customFormat="1" ht="277.5" customHeight="1" x14ac:dyDescent="0.2">
      <c r="A10" s="465"/>
      <c r="B10" s="24" t="s">
        <v>101</v>
      </c>
      <c r="C10" s="77" t="s">
        <v>27</v>
      </c>
      <c r="D10" s="13" t="s">
        <v>129</v>
      </c>
      <c r="E10" s="10" t="s">
        <v>130</v>
      </c>
      <c r="F10" s="10" t="s">
        <v>131</v>
      </c>
      <c r="G10" s="194" t="s">
        <v>132</v>
      </c>
      <c r="H10" s="76">
        <v>43647</v>
      </c>
      <c r="I10" s="76">
        <v>43830</v>
      </c>
      <c r="J10" s="88" t="s">
        <v>329</v>
      </c>
      <c r="K10" s="91" t="s">
        <v>311</v>
      </c>
      <c r="L10" s="88" t="s">
        <v>390</v>
      </c>
      <c r="M10" s="76" t="s">
        <v>308</v>
      </c>
      <c r="N10" s="86"/>
      <c r="O10" s="76" t="s">
        <v>354</v>
      </c>
    </row>
    <row r="11" spans="1:18" s="89" customFormat="1" ht="229.5" customHeight="1" x14ac:dyDescent="0.2">
      <c r="A11" s="465"/>
      <c r="B11" s="76" t="s">
        <v>107</v>
      </c>
      <c r="C11" s="77" t="s">
        <v>3</v>
      </c>
      <c r="D11" s="15" t="s">
        <v>34</v>
      </c>
      <c r="E11" s="15" t="s">
        <v>35</v>
      </c>
      <c r="F11" s="15" t="s">
        <v>36</v>
      </c>
      <c r="G11" s="10" t="s">
        <v>32</v>
      </c>
      <c r="H11" s="76">
        <v>43466</v>
      </c>
      <c r="I11" s="76">
        <v>43830</v>
      </c>
      <c r="J11" s="68" t="s">
        <v>328</v>
      </c>
      <c r="K11" s="69">
        <v>0.83330000000000004</v>
      </c>
      <c r="L11" s="15" t="s">
        <v>319</v>
      </c>
      <c r="M11" s="76" t="s">
        <v>308</v>
      </c>
      <c r="N11" s="86"/>
      <c r="O11" s="76" t="s">
        <v>354</v>
      </c>
    </row>
    <row r="12" spans="1:18" s="89" customFormat="1" ht="266.25" customHeight="1" x14ac:dyDescent="0.2">
      <c r="A12" s="465"/>
      <c r="B12" s="76" t="s">
        <v>13</v>
      </c>
      <c r="C12" s="77">
        <v>5.6</v>
      </c>
      <c r="D12" s="11" t="s">
        <v>14</v>
      </c>
      <c r="E12" s="12" t="s">
        <v>15</v>
      </c>
      <c r="F12" s="11" t="s">
        <v>133</v>
      </c>
      <c r="G12" s="202" t="s">
        <v>16</v>
      </c>
      <c r="H12" s="76">
        <v>43467</v>
      </c>
      <c r="I12" s="80">
        <v>43830</v>
      </c>
      <c r="J12" s="10" t="s">
        <v>392</v>
      </c>
      <c r="K12" s="3">
        <v>0.5</v>
      </c>
      <c r="L12" s="192" t="s">
        <v>391</v>
      </c>
      <c r="M12" s="80" t="s">
        <v>308</v>
      </c>
      <c r="N12" s="196"/>
      <c r="O12" s="80" t="s">
        <v>354</v>
      </c>
      <c r="P12" s="203"/>
      <c r="Q12" s="203"/>
      <c r="R12" s="203"/>
    </row>
    <row r="13" spans="1:18" x14ac:dyDescent="0.2">
      <c r="A13" s="474" t="s">
        <v>161</v>
      </c>
      <c r="B13" s="475"/>
      <c r="C13" s="475"/>
      <c r="D13" s="475"/>
      <c r="E13" s="475"/>
      <c r="F13" s="475"/>
      <c r="G13" s="475"/>
      <c r="H13" s="475"/>
      <c r="I13" s="475"/>
      <c r="J13" s="475"/>
      <c r="K13" s="475"/>
      <c r="L13" s="475"/>
      <c r="M13" s="475"/>
      <c r="N13" s="475"/>
      <c r="O13" s="476"/>
    </row>
    <row r="14" spans="1:18" x14ac:dyDescent="0.2">
      <c r="A14" s="474" t="s">
        <v>359</v>
      </c>
      <c r="B14" s="475"/>
      <c r="C14" s="475"/>
      <c r="D14" s="475"/>
      <c r="E14" s="475"/>
      <c r="F14" s="475"/>
      <c r="G14" s="475"/>
      <c r="H14" s="475"/>
      <c r="I14" s="475"/>
      <c r="J14" s="475"/>
      <c r="K14" s="475"/>
      <c r="L14" s="475"/>
      <c r="M14" s="475"/>
      <c r="N14" s="475"/>
      <c r="O14" s="476"/>
    </row>
    <row r="15" spans="1:18" x14ac:dyDescent="0.2">
      <c r="A15" s="474" t="s">
        <v>360</v>
      </c>
      <c r="B15" s="475"/>
      <c r="C15" s="475"/>
      <c r="D15" s="475"/>
      <c r="E15" s="475"/>
      <c r="F15" s="475"/>
      <c r="G15" s="475"/>
      <c r="H15" s="475"/>
      <c r="I15" s="475"/>
      <c r="J15" s="475"/>
      <c r="K15" s="475"/>
      <c r="L15" s="475"/>
      <c r="M15" s="475"/>
      <c r="N15" s="475"/>
      <c r="O15" s="476"/>
    </row>
  </sheetData>
  <mergeCells count="26">
    <mergeCell ref="A14:O14"/>
    <mergeCell ref="A15:O15"/>
    <mergeCell ref="A13:O13"/>
    <mergeCell ref="H5:I5"/>
    <mergeCell ref="F5:F6"/>
    <mergeCell ref="B7:B8"/>
    <mergeCell ref="A7:A12"/>
    <mergeCell ref="A4:A6"/>
    <mergeCell ref="B4:B6"/>
    <mergeCell ref="L4:O4"/>
    <mergeCell ref="C5:D5"/>
    <mergeCell ref="E5:E6"/>
    <mergeCell ref="M5:M6"/>
    <mergeCell ref="C4:I4"/>
    <mergeCell ref="G5:G6"/>
    <mergeCell ref="A1:A3"/>
    <mergeCell ref="B1:K3"/>
    <mergeCell ref="J5:J6"/>
    <mergeCell ref="L5:L6"/>
    <mergeCell ref="L1:O1"/>
    <mergeCell ref="L2:O2"/>
    <mergeCell ref="L3:O3"/>
    <mergeCell ref="J4:K4"/>
    <mergeCell ref="K5:K6"/>
    <mergeCell ref="N5:N6"/>
    <mergeCell ref="O5:O6"/>
  </mergeCells>
  <pageMargins left="0.70866141732283472" right="0.70866141732283472" top="0.74803149606299213" bottom="0.74803149606299213" header="0.31496062992125984" footer="0.31496062992125984"/>
  <pageSetup scale="28" orientation="portrait" horizontalDpi="4294967293"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opLeftCell="A10" zoomScaleNormal="100" zoomScaleSheetLayoutView="98" workbookViewId="0">
      <selection activeCell="A12" sqref="A12:O12"/>
    </sheetView>
  </sheetViews>
  <sheetFormatPr baseColWidth="10" defaultRowHeight="14.25" x14ac:dyDescent="0.2"/>
  <cols>
    <col min="1" max="1" width="16.28515625" style="82" customWidth="1"/>
    <col min="2" max="2" width="20.42578125" style="82" customWidth="1"/>
    <col min="3" max="3" width="12.7109375" style="82" customWidth="1"/>
    <col min="4" max="4" width="25.85546875" style="82" customWidth="1"/>
    <col min="5" max="5" width="17.5703125" style="82" customWidth="1"/>
    <col min="6" max="6" width="32.42578125" style="82" customWidth="1"/>
    <col min="7" max="7" width="21.5703125" style="82" customWidth="1"/>
    <col min="8" max="8" width="16.85546875" style="82" customWidth="1"/>
    <col min="9" max="9" width="14.85546875" style="82" customWidth="1"/>
    <col min="10" max="10" width="71" style="82" customWidth="1"/>
    <col min="11" max="11" width="15.85546875" style="82" customWidth="1"/>
    <col min="12" max="12" width="118.85546875" style="82" customWidth="1"/>
    <col min="13" max="13" width="11.42578125" style="82"/>
    <col min="14" max="14" width="19.5703125" style="82" customWidth="1"/>
    <col min="15" max="16384" width="11.42578125" style="82"/>
  </cols>
  <sheetData>
    <row r="1" spans="1:23" ht="33.75" customHeight="1" x14ac:dyDescent="0.2">
      <c r="A1" s="466"/>
      <c r="B1" s="469" t="s">
        <v>307</v>
      </c>
      <c r="C1" s="469"/>
      <c r="D1" s="469"/>
      <c r="E1" s="469"/>
      <c r="F1" s="469"/>
      <c r="G1" s="469"/>
      <c r="H1" s="469"/>
      <c r="I1" s="469"/>
      <c r="J1" s="469"/>
      <c r="K1" s="469"/>
      <c r="L1" s="245" t="s">
        <v>127</v>
      </c>
      <c r="M1" s="245"/>
      <c r="N1" s="245"/>
      <c r="O1" s="246"/>
    </row>
    <row r="2" spans="1:23" ht="27.75" customHeight="1" x14ac:dyDescent="0.2">
      <c r="A2" s="467"/>
      <c r="B2" s="470"/>
      <c r="C2" s="470"/>
      <c r="D2" s="470"/>
      <c r="E2" s="470"/>
      <c r="F2" s="470"/>
      <c r="G2" s="470"/>
      <c r="H2" s="470"/>
      <c r="I2" s="470"/>
      <c r="J2" s="470"/>
      <c r="K2" s="470"/>
      <c r="L2" s="247" t="s">
        <v>128</v>
      </c>
      <c r="M2" s="247"/>
      <c r="N2" s="247"/>
      <c r="O2" s="248"/>
    </row>
    <row r="3" spans="1:23" ht="15" customHeight="1" x14ac:dyDescent="0.2">
      <c r="A3" s="468"/>
      <c r="B3" s="471"/>
      <c r="C3" s="471"/>
      <c r="D3" s="471"/>
      <c r="E3" s="471"/>
      <c r="F3" s="471"/>
      <c r="G3" s="471"/>
      <c r="H3" s="471"/>
      <c r="I3" s="471"/>
      <c r="J3" s="471"/>
      <c r="K3" s="471"/>
      <c r="L3" s="472" t="s">
        <v>62</v>
      </c>
      <c r="M3" s="472"/>
      <c r="N3" s="472"/>
      <c r="O3" s="473"/>
    </row>
    <row r="4" spans="1:23" s="89" customFormat="1" ht="39.75" customHeight="1" x14ac:dyDescent="0.2">
      <c r="A4" s="484" t="s">
        <v>41</v>
      </c>
      <c r="B4" s="484" t="s">
        <v>42</v>
      </c>
      <c r="C4" s="478" t="s">
        <v>0</v>
      </c>
      <c r="D4" s="478"/>
      <c r="E4" s="478"/>
      <c r="F4" s="478"/>
      <c r="G4" s="478"/>
      <c r="H4" s="478"/>
      <c r="I4" s="478"/>
      <c r="J4" s="480" t="s">
        <v>1</v>
      </c>
      <c r="K4" s="480"/>
      <c r="L4" s="477" t="s">
        <v>2</v>
      </c>
      <c r="M4" s="477"/>
      <c r="N4" s="477"/>
      <c r="O4" s="477"/>
    </row>
    <row r="5" spans="1:23" s="89" customFormat="1" ht="18.75" customHeight="1" x14ac:dyDescent="0.2">
      <c r="A5" s="485"/>
      <c r="B5" s="485"/>
      <c r="C5" s="478" t="s">
        <v>43</v>
      </c>
      <c r="D5" s="478"/>
      <c r="E5" s="478" t="s">
        <v>46</v>
      </c>
      <c r="F5" s="478" t="s">
        <v>47</v>
      </c>
      <c r="G5" s="478" t="s">
        <v>48</v>
      </c>
      <c r="H5" s="478" t="s">
        <v>49</v>
      </c>
      <c r="I5" s="478"/>
      <c r="J5" s="480" t="s">
        <v>52</v>
      </c>
      <c r="K5" s="480" t="s">
        <v>53</v>
      </c>
      <c r="L5" s="477" t="s">
        <v>54</v>
      </c>
      <c r="M5" s="477" t="s">
        <v>306</v>
      </c>
      <c r="N5" s="477" t="s">
        <v>56</v>
      </c>
      <c r="O5" s="477" t="s">
        <v>57</v>
      </c>
    </row>
    <row r="6" spans="1:23" s="89" customFormat="1" ht="38.25" x14ac:dyDescent="0.2">
      <c r="A6" s="485"/>
      <c r="B6" s="485"/>
      <c r="C6" s="84" t="s">
        <v>44</v>
      </c>
      <c r="D6" s="85" t="s">
        <v>45</v>
      </c>
      <c r="E6" s="478"/>
      <c r="F6" s="478"/>
      <c r="G6" s="479"/>
      <c r="H6" s="85" t="s">
        <v>50</v>
      </c>
      <c r="I6" s="85" t="s">
        <v>51</v>
      </c>
      <c r="J6" s="480"/>
      <c r="K6" s="480"/>
      <c r="L6" s="477"/>
      <c r="M6" s="477"/>
      <c r="N6" s="477"/>
      <c r="O6" s="477"/>
    </row>
    <row r="7" spans="1:23" s="89" customFormat="1" ht="386.25" customHeight="1" x14ac:dyDescent="0.2">
      <c r="A7" s="465" t="s">
        <v>6</v>
      </c>
      <c r="B7" s="196"/>
      <c r="C7" s="187" t="s">
        <v>119</v>
      </c>
      <c r="D7" s="13" t="s">
        <v>135</v>
      </c>
      <c r="E7" s="204">
        <v>1</v>
      </c>
      <c r="F7" s="205" t="s">
        <v>136</v>
      </c>
      <c r="G7" s="187" t="s">
        <v>137</v>
      </c>
      <c r="H7" s="81">
        <v>43617</v>
      </c>
      <c r="I7" s="81">
        <v>43830</v>
      </c>
      <c r="J7" s="206" t="s">
        <v>331</v>
      </c>
      <c r="K7" s="3">
        <v>1</v>
      </c>
      <c r="L7" s="189" t="s">
        <v>393</v>
      </c>
      <c r="M7" s="80" t="s">
        <v>308</v>
      </c>
      <c r="N7" s="196"/>
      <c r="O7" s="80" t="s">
        <v>309</v>
      </c>
      <c r="P7" s="203"/>
      <c r="Q7" s="203"/>
      <c r="R7" s="203"/>
      <c r="S7" s="203"/>
      <c r="T7" s="203"/>
      <c r="U7" s="203"/>
      <c r="V7" s="203"/>
      <c r="W7" s="203"/>
    </row>
    <row r="8" spans="1:23" s="89" customFormat="1" ht="409.5" customHeight="1" x14ac:dyDescent="0.2">
      <c r="A8" s="465"/>
      <c r="B8" s="196"/>
      <c r="C8" s="187">
        <v>6.2</v>
      </c>
      <c r="D8" s="206" t="s">
        <v>134</v>
      </c>
      <c r="E8" s="204">
        <v>1</v>
      </c>
      <c r="F8" s="207" t="s">
        <v>396</v>
      </c>
      <c r="G8" s="208" t="s">
        <v>109</v>
      </c>
      <c r="H8" s="81">
        <v>43466</v>
      </c>
      <c r="I8" s="81">
        <v>43830</v>
      </c>
      <c r="J8" s="9" t="s">
        <v>332</v>
      </c>
      <c r="K8" s="87" t="s">
        <v>312</v>
      </c>
      <c r="L8" s="206" t="s">
        <v>394</v>
      </c>
      <c r="M8" s="80" t="s">
        <v>308</v>
      </c>
      <c r="N8" s="80" t="s">
        <v>397</v>
      </c>
      <c r="O8" s="80" t="s">
        <v>309</v>
      </c>
      <c r="P8" s="203"/>
      <c r="Q8" s="203"/>
      <c r="R8" s="203"/>
      <c r="S8" s="203"/>
      <c r="T8" s="203"/>
      <c r="U8" s="203"/>
      <c r="V8" s="203"/>
      <c r="W8" s="203"/>
    </row>
    <row r="9" spans="1:23" s="89" customFormat="1" ht="409.5" customHeight="1" x14ac:dyDescent="0.2">
      <c r="A9" s="465"/>
      <c r="B9" s="196"/>
      <c r="C9" s="209" t="s">
        <v>112</v>
      </c>
      <c r="D9" s="210" t="s">
        <v>138</v>
      </c>
      <c r="E9" s="211">
        <v>1</v>
      </c>
      <c r="F9" s="212" t="s">
        <v>139</v>
      </c>
      <c r="G9" s="213" t="s">
        <v>140</v>
      </c>
      <c r="H9" s="25">
        <v>43648</v>
      </c>
      <c r="I9" s="25">
        <v>43830</v>
      </c>
      <c r="J9" s="206" t="s">
        <v>333</v>
      </c>
      <c r="K9" s="214">
        <v>1</v>
      </c>
      <c r="L9" s="189" t="s">
        <v>313</v>
      </c>
      <c r="M9" s="80" t="s">
        <v>308</v>
      </c>
      <c r="N9" s="215"/>
      <c r="O9" s="80" t="s">
        <v>309</v>
      </c>
      <c r="P9" s="203"/>
      <c r="Q9" s="203"/>
      <c r="R9" s="203"/>
      <c r="S9" s="203"/>
      <c r="T9" s="203"/>
      <c r="U9" s="203"/>
      <c r="V9" s="203"/>
      <c r="W9" s="203"/>
    </row>
    <row r="10" spans="1:23" s="89" customFormat="1" ht="201.75" customHeight="1" x14ac:dyDescent="0.2">
      <c r="A10" s="465"/>
      <c r="B10" s="196"/>
      <c r="C10" s="201">
        <v>6.4</v>
      </c>
      <c r="D10" s="206" t="s">
        <v>141</v>
      </c>
      <c r="E10" s="204">
        <v>1</v>
      </c>
      <c r="F10" s="216" t="s">
        <v>142</v>
      </c>
      <c r="G10" s="217" t="s">
        <v>140</v>
      </c>
      <c r="H10" s="25">
        <v>43648</v>
      </c>
      <c r="I10" s="25">
        <v>43830</v>
      </c>
      <c r="J10" s="206" t="s">
        <v>334</v>
      </c>
      <c r="K10" s="3">
        <v>0.7</v>
      </c>
      <c r="L10" s="192" t="s">
        <v>395</v>
      </c>
      <c r="M10" s="80" t="s">
        <v>308</v>
      </c>
      <c r="N10" s="80"/>
      <c r="O10" s="80" t="s">
        <v>309</v>
      </c>
      <c r="P10" s="203"/>
      <c r="Q10" s="203"/>
      <c r="R10" s="203"/>
      <c r="S10" s="203"/>
      <c r="T10" s="203"/>
      <c r="U10" s="203"/>
      <c r="V10" s="203"/>
      <c r="W10" s="203"/>
    </row>
    <row r="11" spans="1:23" s="89" customFormat="1" x14ac:dyDescent="0.2">
      <c r="A11" s="509" t="s">
        <v>161</v>
      </c>
      <c r="B11" s="510"/>
      <c r="C11" s="510"/>
      <c r="D11" s="510"/>
      <c r="E11" s="510"/>
      <c r="F11" s="510"/>
      <c r="G11" s="510"/>
      <c r="H11" s="510"/>
      <c r="I11" s="510"/>
      <c r="J11" s="510"/>
      <c r="K11" s="510"/>
      <c r="L11" s="510"/>
      <c r="M11" s="510"/>
      <c r="N11" s="510"/>
      <c r="O11" s="511"/>
      <c r="P11" s="203"/>
      <c r="Q11" s="203"/>
      <c r="R11" s="203"/>
      <c r="S11" s="203"/>
      <c r="T11" s="203"/>
      <c r="U11" s="203"/>
      <c r="V11" s="203"/>
      <c r="W11" s="203"/>
    </row>
    <row r="12" spans="1:23" s="89" customFormat="1" x14ac:dyDescent="0.2">
      <c r="A12" s="509" t="s">
        <v>359</v>
      </c>
      <c r="B12" s="510"/>
      <c r="C12" s="510"/>
      <c r="D12" s="510"/>
      <c r="E12" s="510"/>
      <c r="F12" s="510"/>
      <c r="G12" s="510"/>
      <c r="H12" s="510"/>
      <c r="I12" s="510"/>
      <c r="J12" s="510"/>
      <c r="K12" s="510"/>
      <c r="L12" s="510"/>
      <c r="M12" s="510"/>
      <c r="N12" s="510"/>
      <c r="O12" s="511"/>
      <c r="P12" s="203"/>
      <c r="Q12" s="203"/>
      <c r="R12" s="203"/>
      <c r="S12" s="203"/>
      <c r="T12" s="203"/>
      <c r="U12" s="203"/>
      <c r="V12" s="203"/>
      <c r="W12" s="203"/>
    </row>
    <row r="13" spans="1:23" s="89" customFormat="1" x14ac:dyDescent="0.2">
      <c r="A13" s="509" t="s">
        <v>360</v>
      </c>
      <c r="B13" s="510"/>
      <c r="C13" s="510"/>
      <c r="D13" s="510"/>
      <c r="E13" s="510"/>
      <c r="F13" s="510"/>
      <c r="G13" s="510"/>
      <c r="H13" s="510"/>
      <c r="I13" s="510"/>
      <c r="J13" s="510"/>
      <c r="K13" s="510"/>
      <c r="L13" s="510"/>
      <c r="M13" s="510"/>
      <c r="N13" s="510"/>
      <c r="O13" s="511"/>
      <c r="P13" s="203"/>
      <c r="Q13" s="203"/>
      <c r="R13" s="203"/>
      <c r="S13" s="203"/>
      <c r="T13" s="203"/>
      <c r="U13" s="203"/>
      <c r="V13" s="203"/>
      <c r="W13" s="203"/>
    </row>
  </sheetData>
  <mergeCells count="25">
    <mergeCell ref="A12:O12"/>
    <mergeCell ref="A13:O13"/>
    <mergeCell ref="F5:F6"/>
    <mergeCell ref="B4:B6"/>
    <mergeCell ref="C4:I4"/>
    <mergeCell ref="A7:A10"/>
    <mergeCell ref="A11:O11"/>
    <mergeCell ref="O5:O6"/>
    <mergeCell ref="J5:J6"/>
    <mergeCell ref="K5:K6"/>
    <mergeCell ref="L5:L6"/>
    <mergeCell ref="M5:M6"/>
    <mergeCell ref="N5:N6"/>
    <mergeCell ref="L1:O1"/>
    <mergeCell ref="L2:O2"/>
    <mergeCell ref="L3:O3"/>
    <mergeCell ref="J4:K4"/>
    <mergeCell ref="L4:O4"/>
    <mergeCell ref="A1:A3"/>
    <mergeCell ref="A4:A6"/>
    <mergeCell ref="E5:E6"/>
    <mergeCell ref="B1:K3"/>
    <mergeCell ref="C5:D5"/>
    <mergeCell ref="G5:G6"/>
    <mergeCell ref="H5:I5"/>
  </mergeCells>
  <pageMargins left="0.70866141732283472" right="0.70866141732283472" top="0.74803149606299213" bottom="0.74803149606299213" header="0.31496062992125984" footer="0.31496062992125984"/>
  <pageSetup scale="48"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 1 Riesgos Corr</vt:lpstr>
      <vt:lpstr> Comp. 1 Riesgos de Corrupción</vt:lpstr>
      <vt:lpstr>Comp. 3 Rendición de Cuentas</vt:lpstr>
      <vt:lpstr>Comp. 4 Atención al Ciudadano</vt:lpstr>
      <vt:lpstr> Comp. 5 Transp. y Acc Informa.</vt:lpstr>
      <vt:lpstr>Comp. 6 Iniciativas Adicionales</vt:lpstr>
      <vt:lpstr>'Comp. 4 Atención al Ciudadano'!Área_de_impresión</vt:lpstr>
      <vt:lpstr>' Comp. 1 Riesgos de Corrupción'!Títulos_a_imprimir</vt:lpstr>
      <vt:lpstr>'Comp. 4 Atención al Ciudadano'!Títulos_a_imprimir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gladys Gonzalez Herrera</cp:lastModifiedBy>
  <cp:lastPrinted>2019-02-25T16:35:28Z</cp:lastPrinted>
  <dcterms:created xsi:type="dcterms:W3CDTF">2016-07-21T13:11:08Z</dcterms:created>
  <dcterms:modified xsi:type="dcterms:W3CDTF">2020-01-24T16:29:35Z</dcterms:modified>
</cp:coreProperties>
</file>